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ЭтаКнига" defaultThemeVersion="124226"/>
  <mc:AlternateContent xmlns:mc="http://schemas.openxmlformats.org/markup-compatibility/2006">
    <mc:Choice Requires="x15">
      <x15ac:absPath xmlns:x15ac="http://schemas.microsoft.com/office/spreadsheetml/2010/11/ac" url="\\192.168.0.8\net$\3.Бюджетный отдел\2023 год\Исполнение бюджета\Исполнение за 2023 год\"/>
    </mc:Choice>
  </mc:AlternateContent>
  <xr:revisionPtr revIDLastSave="0" documentId="13_ncr:1_{D8D9AE54-9991-4DDD-AA82-CE60DBB303F8}" xr6:coauthVersionLast="47" xr6:coauthVersionMax="47" xr10:uidLastSave="{00000000-0000-0000-0000-000000000000}"/>
  <bookViews>
    <workbookView xWindow="-110" yWindow="-110" windowWidth="19420" windowHeight="10420" firstSheet="1" activeTab="1" xr2:uid="{00000000-000D-0000-FFFF-FFFF00000000}"/>
  </bookViews>
  <sheets>
    <sheet name="Прил.4-2023г.  " sheetId="17" state="hidden" r:id="rId1"/>
    <sheet name="Прил.2-2023г." sheetId="12" r:id="rId2"/>
    <sheet name="Прил.3 кратко" sheetId="25" r:id="rId3"/>
    <sheet name="Прил.4,-2023г." sheetId="8" r:id="rId4"/>
    <sheet name="СРАВНЕНИЕ1" sheetId="24" state="hidden" r:id="rId5"/>
  </sheets>
  <definedNames>
    <definedName name="_xlnm._FilterDatabase" localSheetId="1" hidden="1">'Прил.2-2023г.'!$A$9:$H$752</definedName>
    <definedName name="_xlnm._FilterDatabase" localSheetId="2" hidden="1">'Прил.3 кратко'!$A$8:$H$705</definedName>
    <definedName name="_xlnm._FilterDatabase" localSheetId="0" hidden="1">'Прил.4-2023г.  '!$A$9:$H$706</definedName>
    <definedName name="_xlnm._FilterDatabase" localSheetId="4" hidden="1">СРАВНЕНИЕ1!$A$7:$G$522</definedName>
  </definedNames>
  <calcPr calcId="191029"/>
</workbook>
</file>

<file path=xl/calcChain.xml><?xml version="1.0" encoding="utf-8"?>
<calcChain xmlns="http://schemas.openxmlformats.org/spreadsheetml/2006/main">
  <c r="I15" i="12" l="1"/>
  <c r="I17" i="12"/>
  <c r="I22" i="12"/>
  <c r="I23" i="12"/>
  <c r="I24" i="12"/>
  <c r="I25" i="12"/>
  <c r="I27" i="12"/>
  <c r="I28" i="12"/>
  <c r="I30" i="12"/>
  <c r="I33" i="12"/>
  <c r="I35" i="12"/>
  <c r="I39" i="12"/>
  <c r="I43" i="12"/>
  <c r="I47" i="12"/>
  <c r="I51" i="12"/>
  <c r="I52" i="12"/>
  <c r="I53" i="12"/>
  <c r="I55" i="12"/>
  <c r="I58" i="12"/>
  <c r="I60" i="12"/>
  <c r="I64" i="12"/>
  <c r="I67" i="12"/>
  <c r="I70" i="12"/>
  <c r="I72" i="12"/>
  <c r="I74" i="12"/>
  <c r="I76" i="12"/>
  <c r="I78" i="12"/>
  <c r="I83" i="12"/>
  <c r="I84" i="12"/>
  <c r="I90" i="12"/>
  <c r="I95" i="12"/>
  <c r="I97" i="12"/>
  <c r="I99" i="12"/>
  <c r="I102" i="12"/>
  <c r="I104" i="12"/>
  <c r="I106" i="12"/>
  <c r="I108" i="12"/>
  <c r="I110" i="12"/>
  <c r="I113" i="12"/>
  <c r="I114" i="12"/>
  <c r="I117" i="12"/>
  <c r="I122" i="12"/>
  <c r="I125" i="12"/>
  <c r="I130" i="12"/>
  <c r="I132" i="12"/>
  <c r="I134" i="12"/>
  <c r="I139" i="12"/>
  <c r="I143" i="12"/>
  <c r="I148" i="12"/>
  <c r="I151" i="12"/>
  <c r="I154" i="12"/>
  <c r="I159" i="12"/>
  <c r="I162" i="12"/>
  <c r="I167" i="12"/>
  <c r="I169" i="12"/>
  <c r="I171" i="12"/>
  <c r="I177" i="12"/>
  <c r="I179" i="12"/>
  <c r="I181" i="12"/>
  <c r="I184" i="12"/>
  <c r="I185" i="12"/>
  <c r="I186" i="12"/>
  <c r="I191" i="12"/>
  <c r="I193" i="12"/>
  <c r="I195" i="12"/>
  <c r="I198" i="12"/>
  <c r="I200" i="12"/>
  <c r="I203" i="12"/>
  <c r="I206" i="12"/>
  <c r="I208" i="12"/>
  <c r="I210" i="12"/>
  <c r="I211" i="12"/>
  <c r="I214" i="12"/>
  <c r="I216" i="12"/>
  <c r="I217" i="12"/>
  <c r="I222" i="12"/>
  <c r="I225" i="12"/>
  <c r="I227" i="12"/>
  <c r="I228" i="12"/>
  <c r="I230" i="12"/>
  <c r="I232" i="12"/>
  <c r="I234" i="12"/>
  <c r="I236" i="12"/>
  <c r="I239" i="12"/>
  <c r="I241" i="12"/>
  <c r="I243" i="12"/>
  <c r="I245" i="12"/>
  <c r="I247" i="12"/>
  <c r="I249" i="12"/>
  <c r="I251" i="12"/>
  <c r="I253" i="12"/>
  <c r="I258" i="12"/>
  <c r="I259" i="12"/>
  <c r="I262" i="12"/>
  <c r="I263" i="12"/>
  <c r="I266" i="12"/>
  <c r="I268" i="12"/>
  <c r="I270" i="12"/>
  <c r="I276" i="12"/>
  <c r="I281" i="12"/>
  <c r="I283" i="12"/>
  <c r="I285" i="12"/>
  <c r="I291" i="12"/>
  <c r="I294" i="12"/>
  <c r="I300" i="12"/>
  <c r="I305" i="12"/>
  <c r="I306" i="12"/>
  <c r="I308" i="12"/>
  <c r="I309" i="12"/>
  <c r="I311" i="12"/>
  <c r="I312" i="12"/>
  <c r="I314" i="12"/>
  <c r="I316" i="12"/>
  <c r="I318" i="12"/>
  <c r="I322" i="12"/>
  <c r="I324" i="12"/>
  <c r="I326" i="12"/>
  <c r="I329" i="12"/>
  <c r="I334" i="12"/>
  <c r="I337" i="12"/>
  <c r="I339" i="12"/>
  <c r="I344" i="12"/>
  <c r="I347" i="12"/>
  <c r="I348" i="12"/>
  <c r="I350" i="12"/>
  <c r="I351" i="12"/>
  <c r="I357" i="12"/>
  <c r="I358" i="12"/>
  <c r="I359" i="12"/>
  <c r="I360" i="12"/>
  <c r="I362" i="12"/>
  <c r="I363" i="12"/>
  <c r="I365" i="12"/>
  <c r="I366" i="12"/>
  <c r="I368" i="12"/>
  <c r="I370" i="12"/>
  <c r="I373" i="12"/>
  <c r="I375" i="12"/>
  <c r="I377" i="12"/>
  <c r="I378" i="12"/>
  <c r="I383" i="12"/>
  <c r="I388" i="12"/>
  <c r="I394" i="12"/>
  <c r="I395" i="12"/>
  <c r="I398" i="12"/>
  <c r="I402" i="12"/>
  <c r="I406" i="12"/>
  <c r="I410" i="12"/>
  <c r="I412" i="12"/>
  <c r="I414" i="12"/>
  <c r="I416" i="12"/>
  <c r="I420" i="12"/>
  <c r="I422" i="12"/>
  <c r="I428" i="12"/>
  <c r="I430" i="12"/>
  <c r="I432" i="12"/>
  <c r="I434" i="12"/>
  <c r="I437" i="12"/>
  <c r="I438" i="12"/>
  <c r="I443" i="12"/>
  <c r="I449" i="12"/>
  <c r="I451" i="12"/>
  <c r="I453" i="12"/>
  <c r="I455" i="12"/>
  <c r="I457" i="12"/>
  <c r="I460" i="12"/>
  <c r="I462" i="12"/>
  <c r="I464" i="12"/>
  <c r="I466" i="12"/>
  <c r="I468" i="12"/>
  <c r="I471" i="12"/>
  <c r="I474" i="12"/>
  <c r="I477" i="12"/>
  <c r="I479" i="12"/>
  <c r="I484" i="12"/>
  <c r="I486" i="12"/>
  <c r="I488" i="12"/>
  <c r="I490" i="12"/>
  <c r="I492" i="12"/>
  <c r="I494" i="12"/>
  <c r="I496" i="12"/>
  <c r="I499" i="12"/>
  <c r="I501" i="12"/>
  <c r="I503" i="12"/>
  <c r="I505" i="12"/>
  <c r="I507" i="12"/>
  <c r="I509" i="12"/>
  <c r="I511" i="12"/>
  <c r="I514" i="12"/>
  <c r="I517" i="12"/>
  <c r="I522" i="12"/>
  <c r="I523" i="12"/>
  <c r="I525" i="12"/>
  <c r="I527" i="12"/>
  <c r="I528" i="12"/>
  <c r="I530" i="12"/>
  <c r="I533" i="12"/>
  <c r="I536" i="12"/>
  <c r="I538" i="12"/>
  <c r="I543" i="12"/>
  <c r="I545" i="12"/>
  <c r="I547" i="12"/>
  <c r="I549" i="12"/>
  <c r="I551" i="12"/>
  <c r="I553" i="12"/>
  <c r="I556" i="12"/>
  <c r="I558" i="12"/>
  <c r="I560" i="12"/>
  <c r="I565" i="12"/>
  <c r="I568" i="12"/>
  <c r="I570" i="12"/>
  <c r="I572" i="12"/>
  <c r="I573" i="12"/>
  <c r="I575" i="12"/>
  <c r="I577" i="12"/>
  <c r="I579" i="12"/>
  <c r="I582" i="12"/>
  <c r="I584" i="12"/>
  <c r="I586" i="12"/>
  <c r="I588" i="12"/>
  <c r="I590" i="12"/>
  <c r="I593" i="12"/>
  <c r="I594" i="12"/>
  <c r="I596" i="12"/>
  <c r="I597" i="12"/>
  <c r="I599" i="12"/>
  <c r="I600" i="12"/>
  <c r="I604" i="12"/>
  <c r="I607" i="12"/>
  <c r="I609" i="12"/>
  <c r="I613" i="12"/>
  <c r="I615" i="12"/>
  <c r="I618" i="12"/>
  <c r="I621" i="12"/>
  <c r="I626" i="12"/>
  <c r="I628" i="12"/>
  <c r="I633" i="12"/>
  <c r="I635" i="12"/>
  <c r="I637" i="12"/>
  <c r="I639" i="12"/>
  <c r="I644" i="12"/>
  <c r="I646" i="12"/>
  <c r="I652" i="12"/>
  <c r="I654" i="12"/>
  <c r="I656" i="12"/>
  <c r="I658" i="12"/>
  <c r="I661" i="12"/>
  <c r="I667" i="12"/>
  <c r="I669" i="12"/>
  <c r="I671" i="12"/>
  <c r="I673" i="12"/>
  <c r="I674" i="12"/>
  <c r="I675" i="12"/>
  <c r="I677" i="12"/>
  <c r="I679" i="12"/>
  <c r="I681" i="12"/>
  <c r="I683" i="12"/>
  <c r="I685" i="12"/>
  <c r="I687" i="12"/>
  <c r="I689" i="12"/>
  <c r="I693" i="12"/>
  <c r="I696" i="12"/>
  <c r="I698" i="12"/>
  <c r="I700" i="12"/>
  <c r="I702" i="12"/>
  <c r="I704" i="12"/>
  <c r="I709" i="12"/>
  <c r="I710" i="12"/>
  <c r="I713" i="12"/>
  <c r="I719" i="12"/>
  <c r="I721" i="12"/>
  <c r="I722" i="12"/>
  <c r="I724" i="12"/>
  <c r="I726" i="12"/>
  <c r="I732" i="12"/>
  <c r="I734" i="12"/>
  <c r="I735" i="12"/>
  <c r="I737" i="12"/>
  <c r="I743" i="12"/>
  <c r="I744" i="12"/>
  <c r="I747" i="12"/>
  <c r="I751" i="12"/>
  <c r="H750" i="12"/>
  <c r="H749" i="12" s="1"/>
  <c r="H748" i="12" s="1"/>
  <c r="H746" i="12"/>
  <c r="H742" i="12"/>
  <c r="H741" i="12" s="1"/>
  <c r="H736" i="12"/>
  <c r="H733" i="12"/>
  <c r="H731" i="12"/>
  <c r="H725" i="12"/>
  <c r="H723" i="12"/>
  <c r="H720" i="12"/>
  <c r="H718" i="12"/>
  <c r="H712" i="12"/>
  <c r="H711" i="12" s="1"/>
  <c r="H708" i="12"/>
  <c r="H707" i="12" s="1"/>
  <c r="H703" i="12"/>
  <c r="H701" i="12"/>
  <c r="H699" i="12"/>
  <c r="H697" i="12"/>
  <c r="H695" i="12"/>
  <c r="H692" i="12"/>
  <c r="H691" i="12" s="1"/>
  <c r="H690" i="12" s="1"/>
  <c r="H688" i="12"/>
  <c r="H686" i="12"/>
  <c r="H684" i="12"/>
  <c r="H682" i="12"/>
  <c r="H680" i="12"/>
  <c r="H678" i="12"/>
  <c r="H676" i="12"/>
  <c r="H672" i="12"/>
  <c r="H670" i="12"/>
  <c r="H668" i="12"/>
  <c r="H666" i="12"/>
  <c r="H660" i="12"/>
  <c r="H659" i="12" s="1"/>
  <c r="H657" i="12"/>
  <c r="H655" i="12"/>
  <c r="H653" i="12"/>
  <c r="H651" i="12"/>
  <c r="H645" i="12"/>
  <c r="H643" i="12"/>
  <c r="H638" i="12"/>
  <c r="H636" i="12"/>
  <c r="H634" i="12"/>
  <c r="H632" i="12"/>
  <c r="H627" i="12"/>
  <c r="H625" i="12"/>
  <c r="H620" i="12"/>
  <c r="H619" i="12" s="1"/>
  <c r="H617" i="12"/>
  <c r="H614" i="12"/>
  <c r="H612" i="12"/>
  <c r="H608" i="12"/>
  <c r="H606" i="12"/>
  <c r="H603" i="12"/>
  <c r="H602" i="12" s="1"/>
  <c r="H598" i="12"/>
  <c r="H595" i="12"/>
  <c r="H592" i="12"/>
  <c r="H589" i="12"/>
  <c r="H587" i="12"/>
  <c r="H585" i="12"/>
  <c r="H583" i="12"/>
  <c r="H581" i="12"/>
  <c r="H578" i="12"/>
  <c r="H576" i="12"/>
  <c r="H574" i="12"/>
  <c r="H571" i="12"/>
  <c r="H569" i="12"/>
  <c r="H567" i="12"/>
  <c r="H564" i="12"/>
  <c r="H563" i="12" s="1"/>
  <c r="H559" i="12"/>
  <c r="H557" i="12"/>
  <c r="H555" i="12"/>
  <c r="H552" i="12"/>
  <c r="H550" i="12"/>
  <c r="H548" i="12"/>
  <c r="H546" i="12"/>
  <c r="H544" i="12"/>
  <c r="H542" i="12"/>
  <c r="H537" i="12"/>
  <c r="H535" i="12"/>
  <c r="H532" i="12"/>
  <c r="H531" i="12" s="1"/>
  <c r="H529" i="12"/>
  <c r="H526" i="12"/>
  <c r="H524" i="12"/>
  <c r="H521" i="12"/>
  <c r="H516" i="12"/>
  <c r="H515" i="12" s="1"/>
  <c r="H513" i="12"/>
  <c r="H512" i="12" s="1"/>
  <c r="H510" i="12"/>
  <c r="H508" i="12"/>
  <c r="H506" i="12"/>
  <c r="H504" i="12"/>
  <c r="H502" i="12"/>
  <c r="H500" i="12"/>
  <c r="H498" i="12"/>
  <c r="H495" i="12"/>
  <c r="H493" i="12"/>
  <c r="H491" i="12"/>
  <c r="H489" i="12"/>
  <c r="H487" i="12"/>
  <c r="H485" i="12"/>
  <c r="H483" i="12"/>
  <c r="H478" i="12"/>
  <c r="H476" i="12"/>
  <c r="H473" i="12"/>
  <c r="H472" i="12" s="1"/>
  <c r="H470" i="12"/>
  <c r="H469" i="12" s="1"/>
  <c r="H467" i="12"/>
  <c r="H465" i="12"/>
  <c r="H463" i="12"/>
  <c r="H461" i="12"/>
  <c r="H459" i="12"/>
  <c r="H456" i="12"/>
  <c r="H454" i="12"/>
  <c r="H452" i="12"/>
  <c r="H450" i="12"/>
  <c r="H448" i="12"/>
  <c r="H442" i="12"/>
  <c r="H441" i="12" s="1"/>
  <c r="H440" i="12" s="1"/>
  <c r="H436" i="12"/>
  <c r="H435" i="12" s="1"/>
  <c r="H433" i="12"/>
  <c r="H431" i="12"/>
  <c r="H429" i="12"/>
  <c r="H427" i="12"/>
  <c r="H421" i="12"/>
  <c r="H419" i="12"/>
  <c r="H418" i="12" s="1"/>
  <c r="H415" i="12"/>
  <c r="H413" i="12"/>
  <c r="H411" i="12"/>
  <c r="H409" i="12"/>
  <c r="H405" i="12"/>
  <c r="H404" i="12" s="1"/>
  <c r="H403" i="12" s="1"/>
  <c r="H401" i="12"/>
  <c r="H400" i="12" s="1"/>
  <c r="H397" i="12"/>
  <c r="H396" i="12" s="1"/>
  <c r="H393" i="12"/>
  <c r="H392" i="12" s="1"/>
  <c r="H387" i="12"/>
  <c r="H386" i="12" s="1"/>
  <c r="H385" i="12" s="1"/>
  <c r="H384" i="12" s="1"/>
  <c r="H382" i="12"/>
  <c r="H376" i="12"/>
  <c r="H374" i="12"/>
  <c r="H372" i="12"/>
  <c r="H369" i="12"/>
  <c r="H367" i="12"/>
  <c r="H364" i="12"/>
  <c r="H361" i="12"/>
  <c r="H356" i="12"/>
  <c r="H349" i="12"/>
  <c r="H346" i="12"/>
  <c r="H343" i="12"/>
  <c r="H342" i="12" s="1"/>
  <c r="H338" i="12"/>
  <c r="H336" i="12"/>
  <c r="H333" i="12"/>
  <c r="H332" i="12" s="1"/>
  <c r="H328" i="12"/>
  <c r="H327" i="12" s="1"/>
  <c r="H325" i="12"/>
  <c r="H323" i="12"/>
  <c r="H321" i="12"/>
  <c r="H317" i="12"/>
  <c r="H315" i="12"/>
  <c r="H313" i="12"/>
  <c r="H310" i="12"/>
  <c r="H307" i="12"/>
  <c r="H304" i="12"/>
  <c r="H299" i="12"/>
  <c r="H298" i="12" s="1"/>
  <c r="H297" i="12" s="1"/>
  <c r="H296" i="12" s="1"/>
  <c r="H293" i="12"/>
  <c r="H292" i="12" s="1"/>
  <c r="H290" i="12"/>
  <c r="H289" i="12" s="1"/>
  <c r="H288" i="12" s="1"/>
  <c r="H284" i="12"/>
  <c r="H282" i="12"/>
  <c r="H280" i="12"/>
  <c r="H275" i="12"/>
  <c r="H274" i="12" s="1"/>
  <c r="H273" i="12" s="1"/>
  <c r="H272" i="12" s="1"/>
  <c r="H269" i="12"/>
  <c r="H267" i="12"/>
  <c r="H265" i="12"/>
  <c r="H261" i="12"/>
  <c r="H260" i="12" s="1"/>
  <c r="H257" i="12"/>
  <c r="H252" i="12"/>
  <c r="H250" i="12"/>
  <c r="H248" i="12"/>
  <c r="H246" i="12"/>
  <c r="H244" i="12"/>
  <c r="H242" i="12"/>
  <c r="H240" i="12"/>
  <c r="H238" i="12"/>
  <c r="H235" i="12"/>
  <c r="H233" i="12"/>
  <c r="H231" i="12"/>
  <c r="H229" i="12"/>
  <c r="H226" i="12"/>
  <c r="H224" i="12"/>
  <c r="H221" i="12"/>
  <c r="H220" i="12" s="1"/>
  <c r="H219" i="12" s="1"/>
  <c r="H215" i="12"/>
  <c r="H213" i="12"/>
  <c r="H209" i="12"/>
  <c r="H207" i="12"/>
  <c r="H205" i="12"/>
  <c r="H202" i="12"/>
  <c r="H201" i="12" s="1"/>
  <c r="H199" i="12"/>
  <c r="H197" i="12"/>
  <c r="H194" i="12"/>
  <c r="H192" i="12"/>
  <c r="H190" i="12"/>
  <c r="H183" i="12"/>
  <c r="H182" i="12" s="1"/>
  <c r="H180" i="12"/>
  <c r="H178" i="12"/>
  <c r="H176" i="12"/>
  <c r="H170" i="12"/>
  <c r="H168" i="12"/>
  <c r="H166" i="12"/>
  <c r="H161" i="12"/>
  <c r="H160" i="12" s="1"/>
  <c r="H158" i="12"/>
  <c r="H157" i="12" s="1"/>
  <c r="H153" i="12"/>
  <c r="H152" i="12" s="1"/>
  <c r="H150" i="12"/>
  <c r="H149" i="12" s="1"/>
  <c r="H147" i="12"/>
  <c r="H146" i="12" s="1"/>
  <c r="H142" i="12"/>
  <c r="H141" i="12" s="1"/>
  <c r="H140" i="12" s="1"/>
  <c r="H138" i="12"/>
  <c r="H137" i="12" s="1"/>
  <c r="H136" i="12" s="1"/>
  <c r="H135" i="12" s="1"/>
  <c r="H131" i="12"/>
  <c r="H129" i="12"/>
  <c r="H124" i="12"/>
  <c r="H123" i="12" s="1"/>
  <c r="H121" i="12"/>
  <c r="H120" i="12" s="1"/>
  <c r="H119" i="12" s="1"/>
  <c r="H116" i="12"/>
  <c r="H115" i="12" s="1"/>
  <c r="H112" i="12"/>
  <c r="H111" i="12" s="1"/>
  <c r="H109" i="12"/>
  <c r="H107" i="12"/>
  <c r="H105" i="12"/>
  <c r="H103" i="12"/>
  <c r="H101" i="12"/>
  <c r="H98" i="12"/>
  <c r="H96" i="12"/>
  <c r="H94" i="12"/>
  <c r="H89" i="12"/>
  <c r="H88" i="12" s="1"/>
  <c r="H87" i="12" s="1"/>
  <c r="H86" i="12" s="1"/>
  <c r="H82" i="12"/>
  <c r="H81" i="12" s="1"/>
  <c r="H80" i="12" s="1"/>
  <c r="H79" i="12" s="1"/>
  <c r="H77" i="12"/>
  <c r="H75" i="12"/>
  <c r="H73" i="12"/>
  <c r="H71" i="12"/>
  <c r="H69" i="12"/>
  <c r="H66" i="12"/>
  <c r="H65" i="12" s="1"/>
  <c r="H63" i="12"/>
  <c r="H62" i="12" s="1"/>
  <c r="H59" i="12"/>
  <c r="H57" i="12"/>
  <c r="H54" i="12"/>
  <c r="H50" i="12"/>
  <c r="H49" i="12" s="1"/>
  <c r="H46" i="12"/>
  <c r="H45" i="12" s="1"/>
  <c r="H42" i="12"/>
  <c r="H41" i="12" s="1"/>
  <c r="H40" i="12" s="1"/>
  <c r="H38" i="12"/>
  <c r="H37" i="12" s="1"/>
  <c r="H36" i="12" s="1"/>
  <c r="H34" i="12"/>
  <c r="H32" i="12"/>
  <c r="H29" i="12"/>
  <c r="H26" i="12"/>
  <c r="H21" i="12"/>
  <c r="H16" i="12"/>
  <c r="H14" i="12"/>
  <c r="F13" i="8"/>
  <c r="F14" i="8"/>
  <c r="F15" i="8"/>
  <c r="F16" i="8"/>
  <c r="F17" i="8"/>
  <c r="F18" i="8"/>
  <c r="F19" i="8"/>
  <c r="F20" i="8"/>
  <c r="F21" i="8"/>
  <c r="F22" i="8"/>
  <c r="F23" i="8"/>
  <c r="F24" i="8"/>
  <c r="F25" i="8"/>
  <c r="F26" i="8"/>
  <c r="F27" i="8"/>
  <c r="F28" i="8"/>
  <c r="F12" i="8"/>
  <c r="E29" i="8"/>
  <c r="F29" i="8" s="1"/>
  <c r="H704" i="25"/>
  <c r="G703" i="25"/>
  <c r="G702" i="25" s="1"/>
  <c r="F703" i="25"/>
  <c r="F702" i="25" s="1"/>
  <c r="F701" i="25" s="1"/>
  <c r="F700" i="25" s="1"/>
  <c r="H699" i="25"/>
  <c r="G698" i="25"/>
  <c r="F698" i="25"/>
  <c r="F697" i="25" s="1"/>
  <c r="F696" i="25" s="1"/>
  <c r="F695" i="25" s="1"/>
  <c r="F694" i="25"/>
  <c r="G693" i="25"/>
  <c r="F692" i="25"/>
  <c r="F691" i="25" s="1"/>
  <c r="G691" i="25"/>
  <c r="G690" i="25" s="1"/>
  <c r="G689" i="25" s="1"/>
  <c r="G688" i="25" s="1"/>
  <c r="H687" i="25"/>
  <c r="H686" i="25"/>
  <c r="G685" i="25"/>
  <c r="F685" i="25"/>
  <c r="H685" i="25" s="1"/>
  <c r="H684" i="25"/>
  <c r="H683" i="25"/>
  <c r="G683" i="25"/>
  <c r="F683" i="25"/>
  <c r="H682" i="25"/>
  <c r="G681" i="25"/>
  <c r="G680" i="25" s="1"/>
  <c r="F681" i="25"/>
  <c r="H679" i="25"/>
  <c r="G678" i="25"/>
  <c r="F678" i="25"/>
  <c r="H677" i="25"/>
  <c r="G676" i="25"/>
  <c r="F676" i="25"/>
  <c r="H675" i="25"/>
  <c r="H674" i="25"/>
  <c r="G673" i="25"/>
  <c r="F673" i="25"/>
  <c r="H673" i="25" s="1"/>
  <c r="H672" i="25"/>
  <c r="H671" i="25"/>
  <c r="G670" i="25"/>
  <c r="H670" i="25" s="1"/>
  <c r="F670" i="25"/>
  <c r="H669" i="25"/>
  <c r="F668" i="25"/>
  <c r="H668" i="25" s="1"/>
  <c r="H667" i="25"/>
  <c r="H666" i="25"/>
  <c r="F666" i="25"/>
  <c r="G665" i="25"/>
  <c r="H661" i="25"/>
  <c r="G660" i="25"/>
  <c r="F660" i="25"/>
  <c r="H659" i="25"/>
  <c r="G658" i="25"/>
  <c r="H658" i="25" s="1"/>
  <c r="F658" i="25"/>
  <c r="H657" i="25"/>
  <c r="G656" i="25"/>
  <c r="F656" i="25"/>
  <c r="H655" i="25"/>
  <c r="F655" i="25"/>
  <c r="F654" i="25" s="1"/>
  <c r="F653" i="25" s="1"/>
  <c r="F652" i="25" s="1"/>
  <c r="G654" i="25"/>
  <c r="H650" i="25"/>
  <c r="H649" i="25"/>
  <c r="G648" i="25"/>
  <c r="F648" i="25"/>
  <c r="H647" i="25"/>
  <c r="H646" i="25"/>
  <c r="G645" i="25"/>
  <c r="F645" i="25"/>
  <c r="F644" i="25" s="1"/>
  <c r="H643" i="25"/>
  <c r="G642" i="25"/>
  <c r="G641" i="25" s="1"/>
  <c r="F642" i="25"/>
  <c r="F641" i="25" s="1"/>
  <c r="F638" i="25"/>
  <c r="F637" i="25" s="1"/>
  <c r="F634" i="25" s="1"/>
  <c r="G637" i="25"/>
  <c r="G634" i="25" s="1"/>
  <c r="H636" i="25"/>
  <c r="G635" i="25"/>
  <c r="F635" i="25"/>
  <c r="H633" i="25"/>
  <c r="F633" i="25"/>
  <c r="F632" i="25" s="1"/>
  <c r="F631" i="25" s="1"/>
  <c r="G632" i="25"/>
  <c r="G631" i="25" s="1"/>
  <c r="H631" i="25" s="1"/>
  <c r="H629" i="25"/>
  <c r="G628" i="25"/>
  <c r="H628" i="25" s="1"/>
  <c r="F628" i="25"/>
  <c r="H627" i="25"/>
  <c r="G626" i="25"/>
  <c r="F626" i="25"/>
  <c r="H622" i="25"/>
  <c r="G621" i="25"/>
  <c r="H621" i="25" s="1"/>
  <c r="F621" i="25"/>
  <c r="F620" i="25" s="1"/>
  <c r="H619" i="25"/>
  <c r="G618" i="25"/>
  <c r="F618" i="25"/>
  <c r="F617" i="25"/>
  <c r="G616" i="25"/>
  <c r="H615" i="25"/>
  <c r="G614" i="25"/>
  <c r="F614" i="25"/>
  <c r="H611" i="25"/>
  <c r="G610" i="25"/>
  <c r="F610" i="25"/>
  <c r="H609" i="25"/>
  <c r="G608" i="25"/>
  <c r="F608" i="25"/>
  <c r="H607" i="25"/>
  <c r="G606" i="25"/>
  <c r="F606" i="25"/>
  <c r="H605" i="25"/>
  <c r="H604" i="25"/>
  <c r="G603" i="25"/>
  <c r="F603" i="25"/>
  <c r="H602" i="25"/>
  <c r="H601" i="25"/>
  <c r="G600" i="25"/>
  <c r="F600" i="25"/>
  <c r="H599" i="25"/>
  <c r="H598" i="25"/>
  <c r="G597" i="25"/>
  <c r="F597" i="25"/>
  <c r="H593" i="25"/>
  <c r="G592" i="25"/>
  <c r="G591" i="25" s="1"/>
  <c r="G590" i="25" s="1"/>
  <c r="F592" i="25"/>
  <c r="F591" i="25" s="1"/>
  <c r="F590" i="25" s="1"/>
  <c r="F589" i="25" s="1"/>
  <c r="H587" i="25"/>
  <c r="G586" i="25"/>
  <c r="F586" i="25"/>
  <c r="F585" i="25" s="1"/>
  <c r="F584" i="25"/>
  <c r="H584" i="25" s="1"/>
  <c r="F583" i="25"/>
  <c r="G582" i="25"/>
  <c r="H578" i="25"/>
  <c r="G577" i="25"/>
  <c r="F577" i="25"/>
  <c r="H576" i="25"/>
  <c r="G575" i="25"/>
  <c r="F575" i="25"/>
  <c r="H574" i="25"/>
  <c r="G573" i="25"/>
  <c r="F573" i="25"/>
  <c r="H573" i="25" s="1"/>
  <c r="H572" i="25"/>
  <c r="H571" i="25"/>
  <c r="G571" i="25"/>
  <c r="F571" i="25"/>
  <c r="H570" i="25"/>
  <c r="G569" i="25"/>
  <c r="F569" i="25"/>
  <c r="H568" i="25"/>
  <c r="G567" i="25"/>
  <c r="H567" i="25" s="1"/>
  <c r="F567" i="25"/>
  <c r="F565" i="25"/>
  <c r="H565" i="25" s="1"/>
  <c r="G564" i="25"/>
  <c r="G563" i="25" s="1"/>
  <c r="G562" i="25" s="1"/>
  <c r="H561" i="25"/>
  <c r="G560" i="25"/>
  <c r="F560" i="25"/>
  <c r="H559" i="25"/>
  <c r="H558" i="25"/>
  <c r="G558" i="25"/>
  <c r="F558" i="25"/>
  <c r="H557" i="25"/>
  <c r="G556" i="25"/>
  <c r="F556" i="25"/>
  <c r="H556" i="25" s="1"/>
  <c r="H555" i="25"/>
  <c r="F555" i="25"/>
  <c r="F554" i="25" s="1"/>
  <c r="G554" i="25"/>
  <c r="H553" i="25"/>
  <c r="G552" i="25"/>
  <c r="F552" i="25"/>
  <c r="H551" i="25"/>
  <c r="G550" i="25"/>
  <c r="H550" i="25" s="1"/>
  <c r="F550" i="25"/>
  <c r="H549" i="25"/>
  <c r="G548" i="25"/>
  <c r="F548" i="25"/>
  <c r="H547" i="25"/>
  <c r="H546" i="25"/>
  <c r="F546" i="25"/>
  <c r="F545" i="25"/>
  <c r="H545" i="25" s="1"/>
  <c r="G544" i="25"/>
  <c r="H543" i="25"/>
  <c r="F543" i="25"/>
  <c r="G542" i="25"/>
  <c r="F542" i="25"/>
  <c r="H542" i="25" s="1"/>
  <c r="H541" i="25"/>
  <c r="F541" i="25"/>
  <c r="F540" i="25" s="1"/>
  <c r="G540" i="25"/>
  <c r="H539" i="25"/>
  <c r="F539" i="25"/>
  <c r="F538" i="25" s="1"/>
  <c r="G538" i="25"/>
  <c r="H533" i="25"/>
  <c r="H532" i="25"/>
  <c r="H531" i="25"/>
  <c r="G531" i="25"/>
  <c r="F531" i="25"/>
  <c r="H530" i="25"/>
  <c r="G529" i="25"/>
  <c r="F529" i="25"/>
  <c r="F528" i="25" s="1"/>
  <c r="H527" i="25"/>
  <c r="G526" i="25"/>
  <c r="F526" i="25"/>
  <c r="H525" i="25"/>
  <c r="G524" i="25"/>
  <c r="F524" i="25"/>
  <c r="F523" i="25" s="1"/>
  <c r="F522" i="25" s="1"/>
  <c r="H521" i="25"/>
  <c r="G520" i="25"/>
  <c r="F520" i="25"/>
  <c r="H519" i="25"/>
  <c r="G518" i="25"/>
  <c r="G517" i="25" s="1"/>
  <c r="H517" i="25" s="1"/>
  <c r="F518" i="25"/>
  <c r="F517" i="25" s="1"/>
  <c r="H516" i="25"/>
  <c r="G515" i="25"/>
  <c r="F515" i="25"/>
  <c r="F514" i="25" s="1"/>
  <c r="F512" i="25"/>
  <c r="H512" i="25" s="1"/>
  <c r="H511" i="25"/>
  <c r="G510" i="25"/>
  <c r="F509" i="25"/>
  <c r="H509" i="25" s="1"/>
  <c r="F508" i="25"/>
  <c r="F507" i="25" s="1"/>
  <c r="G507" i="25"/>
  <c r="H506" i="25"/>
  <c r="H505" i="25"/>
  <c r="G504" i="25"/>
  <c r="H504" i="25" s="1"/>
  <c r="F504" i="25"/>
  <c r="H502" i="25"/>
  <c r="G501" i="25"/>
  <c r="H501" i="25" s="1"/>
  <c r="F501" i="25"/>
  <c r="H500" i="25"/>
  <c r="G499" i="25"/>
  <c r="F499" i="25"/>
  <c r="H498" i="25"/>
  <c r="G497" i="25"/>
  <c r="F497" i="25"/>
  <c r="H496" i="25"/>
  <c r="G495" i="25"/>
  <c r="F495" i="25"/>
  <c r="F494" i="25"/>
  <c r="G493" i="25"/>
  <c r="F491" i="25"/>
  <c r="H491" i="25" s="1"/>
  <c r="G490" i="25"/>
  <c r="H489" i="25"/>
  <c r="G488" i="25"/>
  <c r="F488" i="25"/>
  <c r="H487" i="25"/>
  <c r="G486" i="25"/>
  <c r="H486" i="25" s="1"/>
  <c r="F486" i="25"/>
  <c r="H485" i="25"/>
  <c r="H484" i="25"/>
  <c r="G483" i="25"/>
  <c r="G478" i="25" s="1"/>
  <c r="F483" i="25"/>
  <c r="F482" i="25"/>
  <c r="H482" i="25" s="1"/>
  <c r="G481" i="25"/>
  <c r="F480" i="25"/>
  <c r="F479" i="25" s="1"/>
  <c r="G479" i="25"/>
  <c r="H477" i="25"/>
  <c r="G476" i="25"/>
  <c r="F476" i="25"/>
  <c r="F475" i="25" s="1"/>
  <c r="G475" i="25"/>
  <c r="H472" i="25"/>
  <c r="G471" i="25"/>
  <c r="F471" i="25"/>
  <c r="H470" i="25"/>
  <c r="G469" i="25"/>
  <c r="F469" i="25"/>
  <c r="H468" i="25"/>
  <c r="G467" i="25"/>
  <c r="H467" i="25" s="1"/>
  <c r="F467" i="25"/>
  <c r="F465" i="25"/>
  <c r="F464" i="25" s="1"/>
  <c r="G464" i="25"/>
  <c r="H463" i="25"/>
  <c r="G462" i="25"/>
  <c r="H462" i="25" s="1"/>
  <c r="F462" i="25"/>
  <c r="F461" i="25"/>
  <c r="F460" i="25" s="1"/>
  <c r="G460" i="25"/>
  <c r="H459" i="25"/>
  <c r="G458" i="25"/>
  <c r="F458" i="25"/>
  <c r="H457" i="25"/>
  <c r="F457" i="25"/>
  <c r="F456" i="25" s="1"/>
  <c r="G456" i="25"/>
  <c r="H455" i="25"/>
  <c r="G454" i="25"/>
  <c r="H454" i="25" s="1"/>
  <c r="F454" i="25"/>
  <c r="H450" i="25"/>
  <c r="G449" i="25"/>
  <c r="H449" i="25" s="1"/>
  <c r="F449" i="25"/>
  <c r="H448" i="25"/>
  <c r="G447" i="25"/>
  <c r="F447" i="25"/>
  <c r="F446" i="25" s="1"/>
  <c r="H445" i="25"/>
  <c r="G444" i="25"/>
  <c r="H444" i="25" s="1"/>
  <c r="F444" i="25"/>
  <c r="F443" i="25"/>
  <c r="H442" i="25"/>
  <c r="G441" i="25"/>
  <c r="F441" i="25"/>
  <c r="H440" i="25"/>
  <c r="H439" i="25"/>
  <c r="G438" i="25"/>
  <c r="F438" i="25"/>
  <c r="H437" i="25"/>
  <c r="G436" i="25"/>
  <c r="F436" i="25"/>
  <c r="F435" i="25"/>
  <c r="H435" i="25" s="1"/>
  <c r="H434" i="25"/>
  <c r="G433" i="25"/>
  <c r="F433" i="25"/>
  <c r="H429" i="25"/>
  <c r="G428" i="25"/>
  <c r="F428" i="25"/>
  <c r="F427" i="25" s="1"/>
  <c r="F426" i="25"/>
  <c r="G425" i="25"/>
  <c r="H423" i="25"/>
  <c r="G422" i="25"/>
  <c r="F422" i="25"/>
  <c r="F421" i="25"/>
  <c r="G420" i="25"/>
  <c r="H419" i="25"/>
  <c r="G418" i="25"/>
  <c r="F418" i="25"/>
  <c r="H417" i="25"/>
  <c r="G416" i="25"/>
  <c r="F416" i="25"/>
  <c r="H415" i="25"/>
  <c r="G414" i="25"/>
  <c r="H414" i="25" s="1"/>
  <c r="F414" i="25"/>
  <c r="H413" i="25"/>
  <c r="F413" i="25"/>
  <c r="G412" i="25"/>
  <c r="F412" i="25"/>
  <c r="H411" i="25"/>
  <c r="G410" i="25"/>
  <c r="F410" i="25"/>
  <c r="H408" i="25"/>
  <c r="G407" i="25"/>
  <c r="F407" i="25"/>
  <c r="H406" i="25"/>
  <c r="H405" i="25"/>
  <c r="G405" i="25"/>
  <c r="F405" i="25"/>
  <c r="H404" i="25"/>
  <c r="G403" i="25"/>
  <c r="H403" i="25" s="1"/>
  <c r="F403" i="25"/>
  <c r="H402" i="25"/>
  <c r="G401" i="25"/>
  <c r="F401" i="25"/>
  <c r="H400" i="25"/>
  <c r="G399" i="25"/>
  <c r="F399" i="25"/>
  <c r="H398" i="25"/>
  <c r="G397" i="25"/>
  <c r="H397" i="25" s="1"/>
  <c r="F397" i="25"/>
  <c r="H396" i="25"/>
  <c r="G395" i="25"/>
  <c r="F395" i="25"/>
  <c r="H391" i="25"/>
  <c r="G390" i="25"/>
  <c r="H390" i="25" s="1"/>
  <c r="F390" i="25"/>
  <c r="H389" i="25"/>
  <c r="G388" i="25"/>
  <c r="G387" i="25" s="1"/>
  <c r="H387" i="25" s="1"/>
  <c r="F388" i="25"/>
  <c r="F387" i="25" s="1"/>
  <c r="F386" i="25"/>
  <c r="H386" i="25" s="1"/>
  <c r="G385" i="25"/>
  <c r="G384" i="25"/>
  <c r="H383" i="25"/>
  <c r="F383" i="25"/>
  <c r="F382" i="25" s="1"/>
  <c r="F381" i="25" s="1"/>
  <c r="G382" i="25"/>
  <c r="G381" i="25" s="1"/>
  <c r="H380" i="25"/>
  <c r="G379" i="25"/>
  <c r="F379" i="25"/>
  <c r="H379" i="25" s="1"/>
  <c r="H378" i="25"/>
  <c r="G377" i="25"/>
  <c r="H377" i="25" s="1"/>
  <c r="F377" i="25"/>
  <c r="H376" i="25"/>
  <c r="G375" i="25"/>
  <c r="F375" i="25"/>
  <c r="H374" i="25"/>
  <c r="G373" i="25"/>
  <c r="F373" i="25"/>
  <c r="H373" i="25" s="1"/>
  <c r="H372" i="25"/>
  <c r="G371" i="25"/>
  <c r="H371" i="25" s="1"/>
  <c r="F371" i="25"/>
  <c r="H369" i="25"/>
  <c r="G368" i="25"/>
  <c r="F368" i="25"/>
  <c r="F367" i="25"/>
  <c r="G366" i="25"/>
  <c r="F365" i="25"/>
  <c r="H365" i="25" s="1"/>
  <c r="G364" i="25"/>
  <c r="F364" i="25"/>
  <c r="H363" i="25"/>
  <c r="G362" i="25"/>
  <c r="F362" i="25"/>
  <c r="H361" i="25"/>
  <c r="G360" i="25"/>
  <c r="F360" i="25"/>
  <c r="H355" i="25"/>
  <c r="H354" i="25"/>
  <c r="G354" i="25"/>
  <c r="F354" i="25"/>
  <c r="H353" i="25"/>
  <c r="G352" i="25"/>
  <c r="F352" i="25"/>
  <c r="H351" i="25"/>
  <c r="G350" i="25"/>
  <c r="H350" i="25" s="1"/>
  <c r="F350" i="25"/>
  <c r="H349" i="25"/>
  <c r="G348" i="25"/>
  <c r="G347" i="25" s="1"/>
  <c r="F348" i="25"/>
  <c r="H348" i="25" s="1"/>
  <c r="H344" i="25"/>
  <c r="G343" i="25"/>
  <c r="H343" i="25" s="1"/>
  <c r="F343" i="25"/>
  <c r="F342" i="25" s="1"/>
  <c r="F341" i="25" s="1"/>
  <c r="F340" i="25" s="1"/>
  <c r="H338" i="25"/>
  <c r="G337" i="25"/>
  <c r="F337" i="25"/>
  <c r="F332" i="25" s="1"/>
  <c r="H336" i="25"/>
  <c r="G335" i="25"/>
  <c r="F335" i="25"/>
  <c r="H335" i="25" s="1"/>
  <c r="H334" i="25"/>
  <c r="G333" i="25"/>
  <c r="F333" i="25"/>
  <c r="H331" i="25"/>
  <c r="F330" i="25"/>
  <c r="H330" i="25" s="1"/>
  <c r="G329" i="25"/>
  <c r="F329" i="25"/>
  <c r="F328" i="25" s="1"/>
  <c r="F327" i="25"/>
  <c r="H327" i="25" s="1"/>
  <c r="H326" i="25"/>
  <c r="F326" i="25"/>
  <c r="G325" i="25"/>
  <c r="H321" i="25"/>
  <c r="G320" i="25"/>
  <c r="H320" i="25" s="1"/>
  <c r="F320" i="25"/>
  <c r="F319" i="25"/>
  <c r="H319" i="25" s="1"/>
  <c r="G318" i="25"/>
  <c r="F318" i="25"/>
  <c r="H317" i="25"/>
  <c r="H316" i="25"/>
  <c r="G316" i="25"/>
  <c r="F316" i="25"/>
  <c r="H315" i="25"/>
  <c r="G314" i="25"/>
  <c r="F314" i="25"/>
  <c r="H314" i="25" s="1"/>
  <c r="F313" i="25"/>
  <c r="H313" i="25" s="1"/>
  <c r="G312" i="25"/>
  <c r="H311" i="25"/>
  <c r="G310" i="25"/>
  <c r="F310" i="25"/>
  <c r="H309" i="25"/>
  <c r="G308" i="25"/>
  <c r="F308" i="25"/>
  <c r="H307" i="25"/>
  <c r="G306" i="25"/>
  <c r="F306" i="25"/>
  <c r="H305" i="25"/>
  <c r="G304" i="25"/>
  <c r="H304" i="25" s="1"/>
  <c r="F304" i="25"/>
  <c r="H302" i="25"/>
  <c r="G301" i="25"/>
  <c r="F301" i="25"/>
  <c r="H300" i="25"/>
  <c r="H299" i="25"/>
  <c r="G299" i="25"/>
  <c r="F299" i="25"/>
  <c r="H298" i="25"/>
  <c r="G297" i="25"/>
  <c r="F297" i="25"/>
  <c r="F296" i="25"/>
  <c r="H296" i="25" s="1"/>
  <c r="G295" i="25"/>
  <c r="H294" i="25"/>
  <c r="H293" i="25"/>
  <c r="G292" i="25"/>
  <c r="F292" i="25"/>
  <c r="H291" i="25"/>
  <c r="G290" i="25"/>
  <c r="F290" i="25"/>
  <c r="H288" i="25"/>
  <c r="G287" i="25"/>
  <c r="H287" i="25" s="1"/>
  <c r="F287" i="25"/>
  <c r="F286" i="25" s="1"/>
  <c r="F285" i="25" s="1"/>
  <c r="F284" i="25"/>
  <c r="F283" i="25" s="1"/>
  <c r="G283" i="25"/>
  <c r="F282" i="25"/>
  <c r="F281" i="25" s="1"/>
  <c r="G281" i="25"/>
  <c r="H280" i="25"/>
  <c r="G279" i="25"/>
  <c r="F279" i="25"/>
  <c r="H279" i="25" s="1"/>
  <c r="H278" i="25"/>
  <c r="G277" i="25"/>
  <c r="F277" i="25"/>
  <c r="H273" i="25"/>
  <c r="H272" i="25"/>
  <c r="G271" i="25"/>
  <c r="G268" i="25" s="1"/>
  <c r="F271" i="25"/>
  <c r="H270" i="25"/>
  <c r="G269" i="25"/>
  <c r="H269" i="25" s="1"/>
  <c r="F269" i="25"/>
  <c r="H267" i="25"/>
  <c r="H266" i="25"/>
  <c r="G265" i="25"/>
  <c r="F265" i="25"/>
  <c r="H264" i="25"/>
  <c r="G263" i="25"/>
  <c r="F263" i="25"/>
  <c r="H262" i="25"/>
  <c r="G261" i="25"/>
  <c r="G260" i="25" s="1"/>
  <c r="F261" i="25"/>
  <c r="H259" i="25"/>
  <c r="F259" i="25"/>
  <c r="G258" i="25"/>
  <c r="G257" i="25" s="1"/>
  <c r="F258" i="25"/>
  <c r="F257" i="25" s="1"/>
  <c r="H256" i="25"/>
  <c r="G255" i="25"/>
  <c r="H255" i="25" s="1"/>
  <c r="F255" i="25"/>
  <c r="F254" i="25"/>
  <c r="F253" i="25" s="1"/>
  <c r="G253" i="25"/>
  <c r="H251" i="25"/>
  <c r="G250" i="25"/>
  <c r="F250" i="25"/>
  <c r="H249" i="25"/>
  <c r="G248" i="25"/>
  <c r="F248" i="25"/>
  <c r="F247" i="25"/>
  <c r="H247" i="25" s="1"/>
  <c r="G246" i="25"/>
  <c r="F246" i="25"/>
  <c r="F245" i="25" s="1"/>
  <c r="F242" i="25"/>
  <c r="H242" i="25" s="1"/>
  <c r="H241" i="25"/>
  <c r="F240" i="25"/>
  <c r="H240" i="25" s="1"/>
  <c r="G239" i="25"/>
  <c r="G238" i="25" s="1"/>
  <c r="H237" i="25"/>
  <c r="G236" i="25"/>
  <c r="F236" i="25"/>
  <c r="F235" i="25"/>
  <c r="H235" i="25" s="1"/>
  <c r="G234" i="25"/>
  <c r="F233" i="25"/>
  <c r="F232" i="25" s="1"/>
  <c r="G232" i="25"/>
  <c r="F231" i="25"/>
  <c r="F230" i="25" s="1"/>
  <c r="G230" i="25"/>
  <c r="H229" i="25"/>
  <c r="G228" i="25"/>
  <c r="F228" i="25"/>
  <c r="H227" i="25"/>
  <c r="G226" i="25"/>
  <c r="H226" i="25" s="1"/>
  <c r="F226" i="25"/>
  <c r="H225" i="25"/>
  <c r="F225" i="25"/>
  <c r="F224" i="25" s="1"/>
  <c r="G224" i="25"/>
  <c r="H219" i="25"/>
  <c r="H218" i="25"/>
  <c r="G218" i="25"/>
  <c r="F218" i="25"/>
  <c r="F217" i="25"/>
  <c r="H217" i="25" s="1"/>
  <c r="G216" i="25"/>
  <c r="G215" i="25" s="1"/>
  <c r="F216" i="25"/>
  <c r="F215" i="25" s="1"/>
  <c r="F214" i="25" s="1"/>
  <c r="F213" i="25"/>
  <c r="H213" i="25" s="1"/>
  <c r="G212" i="25"/>
  <c r="H211" i="25"/>
  <c r="G210" i="25"/>
  <c r="F210" i="25"/>
  <c r="H209" i="25"/>
  <c r="G208" i="25"/>
  <c r="F208" i="25"/>
  <c r="H208" i="25" s="1"/>
  <c r="H205" i="25"/>
  <c r="G204" i="25"/>
  <c r="F204" i="25"/>
  <c r="H203" i="25"/>
  <c r="G202" i="25"/>
  <c r="F202" i="25"/>
  <c r="F201" i="25"/>
  <c r="F200" i="25" s="1"/>
  <c r="G200" i="25"/>
  <c r="H200" i="25" s="1"/>
  <c r="H199" i="25"/>
  <c r="G198" i="25"/>
  <c r="F198" i="25"/>
  <c r="H195" i="25"/>
  <c r="G194" i="25"/>
  <c r="G193" i="25" s="1"/>
  <c r="F194" i="25"/>
  <c r="F193" i="25" s="1"/>
  <c r="H192" i="25"/>
  <c r="G191" i="25"/>
  <c r="G190" i="25" s="1"/>
  <c r="F191" i="25"/>
  <c r="F190" i="25" s="1"/>
  <c r="H188" i="25"/>
  <c r="G187" i="25"/>
  <c r="H187" i="25" s="1"/>
  <c r="F187" i="25"/>
  <c r="F186" i="25" s="1"/>
  <c r="F184" i="25"/>
  <c r="F183" i="25" s="1"/>
  <c r="F182" i="25" s="1"/>
  <c r="G183" i="25"/>
  <c r="H181" i="25"/>
  <c r="G180" i="25"/>
  <c r="G179" i="25" s="1"/>
  <c r="F180" i="25"/>
  <c r="F179" i="25" s="1"/>
  <c r="H178" i="25"/>
  <c r="G177" i="25"/>
  <c r="G176" i="25" s="1"/>
  <c r="F177" i="25"/>
  <c r="F176" i="25" s="1"/>
  <c r="F175" i="25" s="1"/>
  <c r="H173" i="25"/>
  <c r="G172" i="25"/>
  <c r="F172" i="25"/>
  <c r="F171" i="25" s="1"/>
  <c r="F170" i="25" s="1"/>
  <c r="G171" i="25"/>
  <c r="H169" i="25"/>
  <c r="G168" i="25"/>
  <c r="H168" i="25" s="1"/>
  <c r="F168" i="25"/>
  <c r="F167" i="25" s="1"/>
  <c r="F166" i="25" s="1"/>
  <c r="F165" i="25" s="1"/>
  <c r="H164" i="25"/>
  <c r="G163" i="25"/>
  <c r="F163" i="25"/>
  <c r="H162" i="25"/>
  <c r="G161" i="25"/>
  <c r="H161" i="25" s="1"/>
  <c r="F161" i="25"/>
  <c r="H160" i="25"/>
  <c r="G159" i="25"/>
  <c r="F159" i="25"/>
  <c r="F157" i="25"/>
  <c r="F156" i="25" s="1"/>
  <c r="G156" i="25"/>
  <c r="H153" i="25"/>
  <c r="G152" i="25"/>
  <c r="G151" i="25" s="1"/>
  <c r="F152" i="25"/>
  <c r="F151" i="25" s="1"/>
  <c r="H150" i="25"/>
  <c r="G149" i="25"/>
  <c r="G148" i="25" s="1"/>
  <c r="F149" i="25"/>
  <c r="F148" i="25" s="1"/>
  <c r="F147" i="25" s="1"/>
  <c r="H145" i="25"/>
  <c r="G144" i="25"/>
  <c r="F144" i="25"/>
  <c r="F143" i="25"/>
  <c r="H142" i="25"/>
  <c r="H141" i="25"/>
  <c r="G140" i="25"/>
  <c r="H140" i="25" s="1"/>
  <c r="F140" i="25"/>
  <c r="G139" i="25"/>
  <c r="F139" i="25"/>
  <c r="H138" i="25"/>
  <c r="G137" i="25"/>
  <c r="F137" i="25"/>
  <c r="H136" i="25"/>
  <c r="G135" i="25"/>
  <c r="F135" i="25"/>
  <c r="H134" i="25"/>
  <c r="G133" i="25"/>
  <c r="H133" i="25" s="1"/>
  <c r="F133" i="25"/>
  <c r="H132" i="25"/>
  <c r="G131" i="25"/>
  <c r="F131" i="25"/>
  <c r="F128" i="25" s="1"/>
  <c r="H130" i="25"/>
  <c r="G129" i="25"/>
  <c r="H129" i="25" s="1"/>
  <c r="F129" i="25"/>
  <c r="H127" i="25"/>
  <c r="G126" i="25"/>
  <c r="H126" i="25" s="1"/>
  <c r="F126" i="25"/>
  <c r="H125" i="25"/>
  <c r="G124" i="25"/>
  <c r="F124" i="25"/>
  <c r="H123" i="25"/>
  <c r="G122" i="25"/>
  <c r="F122" i="25"/>
  <c r="H118" i="25"/>
  <c r="G117" i="25"/>
  <c r="G116" i="25" s="1"/>
  <c r="F117" i="25"/>
  <c r="F116" i="25" s="1"/>
  <c r="F115" i="25" s="1"/>
  <c r="F114" i="25" s="1"/>
  <c r="H112" i="25"/>
  <c r="H111" i="25"/>
  <c r="G110" i="25"/>
  <c r="G109" i="25" s="1"/>
  <c r="F110" i="25"/>
  <c r="F109" i="25" s="1"/>
  <c r="F108" i="25" s="1"/>
  <c r="F107" i="25" s="1"/>
  <c r="H106" i="25"/>
  <c r="G105" i="25"/>
  <c r="H105" i="25" s="1"/>
  <c r="F105" i="25"/>
  <c r="H104" i="25"/>
  <c r="G103" i="25"/>
  <c r="F103" i="25"/>
  <c r="H102" i="25"/>
  <c r="G101" i="25"/>
  <c r="H101" i="25" s="1"/>
  <c r="F101" i="25"/>
  <c r="F100" i="25"/>
  <c r="F99" i="25" s="1"/>
  <c r="G99" i="25"/>
  <c r="H98" i="25"/>
  <c r="G97" i="25"/>
  <c r="F97" i="25"/>
  <c r="H96" i="25"/>
  <c r="G95" i="25"/>
  <c r="H95" i="25" s="1"/>
  <c r="F95" i="25"/>
  <c r="H93" i="25"/>
  <c r="G92" i="25"/>
  <c r="G91" i="25" s="1"/>
  <c r="H91" i="25" s="1"/>
  <c r="F92" i="25"/>
  <c r="F91" i="25" s="1"/>
  <c r="H90" i="25"/>
  <c r="G89" i="25"/>
  <c r="G88" i="25" s="1"/>
  <c r="F89" i="25"/>
  <c r="F88" i="25" s="1"/>
  <c r="H86" i="25"/>
  <c r="G85" i="25"/>
  <c r="H85" i="25" s="1"/>
  <c r="F85" i="25"/>
  <c r="H84" i="25"/>
  <c r="G83" i="25"/>
  <c r="F83" i="25"/>
  <c r="H81" i="25"/>
  <c r="G80" i="25"/>
  <c r="G75" i="25" s="1"/>
  <c r="F80" i="25"/>
  <c r="H79" i="25"/>
  <c r="H78" i="25"/>
  <c r="F77" i="25"/>
  <c r="H77" i="25" s="1"/>
  <c r="G76" i="25"/>
  <c r="H73" i="25"/>
  <c r="H72" i="25"/>
  <c r="G71" i="25"/>
  <c r="H71" i="25" s="1"/>
  <c r="F71" i="25"/>
  <c r="F70" i="25" s="1"/>
  <c r="F69" i="25"/>
  <c r="H69" i="25" s="1"/>
  <c r="G68" i="25"/>
  <c r="G67" i="25" s="1"/>
  <c r="F68" i="25"/>
  <c r="F67" i="25" s="1"/>
  <c r="H65" i="25"/>
  <c r="G64" i="25"/>
  <c r="F64" i="25"/>
  <c r="F63" i="25" s="1"/>
  <c r="F62" i="25" s="1"/>
  <c r="H61" i="25"/>
  <c r="G60" i="25"/>
  <c r="H60" i="25" s="1"/>
  <c r="F60" i="25"/>
  <c r="H59" i="25"/>
  <c r="F59" i="25"/>
  <c r="F58" i="25"/>
  <c r="F57" i="25" s="1"/>
  <c r="G57" i="25"/>
  <c r="H57" i="25" s="1"/>
  <c r="H56" i="25"/>
  <c r="F56" i="25"/>
  <c r="F55" i="25" s="1"/>
  <c r="G55" i="25"/>
  <c r="H53" i="25"/>
  <c r="H52" i="25"/>
  <c r="G51" i="25"/>
  <c r="H51" i="25" s="1"/>
  <c r="F51" i="25"/>
  <c r="F50" i="25"/>
  <c r="H48" i="25"/>
  <c r="G47" i="25"/>
  <c r="G46" i="25" s="1"/>
  <c r="F47" i="25"/>
  <c r="F46" i="25" s="1"/>
  <c r="F45" i="25" s="1"/>
  <c r="H44" i="25"/>
  <c r="G43" i="25"/>
  <c r="F43" i="25"/>
  <c r="H42" i="25"/>
  <c r="G41" i="25"/>
  <c r="F41" i="25"/>
  <c r="H39" i="25"/>
  <c r="G38" i="25"/>
  <c r="F38" i="25"/>
  <c r="H38" i="25" s="1"/>
  <c r="H37" i="25"/>
  <c r="H36" i="25"/>
  <c r="G35" i="25"/>
  <c r="F35" i="25"/>
  <c r="F34" i="25"/>
  <c r="H34" i="25" s="1"/>
  <c r="H33" i="25"/>
  <c r="H32" i="25"/>
  <c r="H31" i="25"/>
  <c r="G30" i="25"/>
  <c r="F30" i="25"/>
  <c r="H26" i="25"/>
  <c r="G25" i="25"/>
  <c r="H25" i="25" s="1"/>
  <c r="F25" i="25"/>
  <c r="F24" i="25"/>
  <c r="H24" i="25" s="1"/>
  <c r="G23" i="25"/>
  <c r="F23" i="25"/>
  <c r="H23" i="25" s="1"/>
  <c r="F22" i="25"/>
  <c r="H22" i="25" s="1"/>
  <c r="H21" i="25"/>
  <c r="G20" i="25"/>
  <c r="F20" i="25"/>
  <c r="H19" i="25"/>
  <c r="G18" i="25"/>
  <c r="H18" i="25" s="1"/>
  <c r="F18" i="25"/>
  <c r="H15" i="25"/>
  <c r="G14" i="25"/>
  <c r="H14" i="25" s="1"/>
  <c r="F14" i="25"/>
  <c r="H13" i="25"/>
  <c r="G12" i="25"/>
  <c r="F12" i="25"/>
  <c r="G369" i="17"/>
  <c r="G201" i="17"/>
  <c r="H14" i="17"/>
  <c r="H16" i="17"/>
  <c r="H20" i="17"/>
  <c r="H22" i="17"/>
  <c r="H23" i="17"/>
  <c r="H25" i="17"/>
  <c r="H27" i="17"/>
  <c r="H32" i="17"/>
  <c r="H33" i="17"/>
  <c r="H34" i="17"/>
  <c r="H35" i="17"/>
  <c r="H37" i="17"/>
  <c r="H38" i="17"/>
  <c r="H40" i="17"/>
  <c r="H43" i="17"/>
  <c r="H45" i="17"/>
  <c r="H49" i="17"/>
  <c r="H53" i="17"/>
  <c r="H54" i="17"/>
  <c r="H57" i="17"/>
  <c r="H59" i="17"/>
  <c r="H60" i="17"/>
  <c r="H62" i="17"/>
  <c r="H66" i="17"/>
  <c r="H70" i="17"/>
  <c r="H73" i="17"/>
  <c r="H74" i="17"/>
  <c r="H78" i="17"/>
  <c r="H79" i="17"/>
  <c r="H80" i="17"/>
  <c r="H82" i="17"/>
  <c r="H85" i="17"/>
  <c r="H87" i="17"/>
  <c r="H91" i="17"/>
  <c r="H94" i="17"/>
  <c r="H97" i="17"/>
  <c r="H99" i="17"/>
  <c r="H101" i="17"/>
  <c r="H103" i="17"/>
  <c r="H105" i="17"/>
  <c r="H107" i="17"/>
  <c r="H112" i="17"/>
  <c r="H113" i="17"/>
  <c r="H119" i="17"/>
  <c r="H124" i="17"/>
  <c r="H126" i="17"/>
  <c r="H128" i="17"/>
  <c r="H131" i="17"/>
  <c r="H133" i="17"/>
  <c r="H135" i="17"/>
  <c r="H137" i="17"/>
  <c r="H139" i="17"/>
  <c r="H142" i="17"/>
  <c r="H143" i="17"/>
  <c r="H146" i="17"/>
  <c r="H151" i="17"/>
  <c r="H154" i="17"/>
  <c r="H158" i="17"/>
  <c r="H161" i="17"/>
  <c r="H163" i="17"/>
  <c r="H165" i="17"/>
  <c r="H170" i="17"/>
  <c r="H174" i="17"/>
  <c r="H179" i="17"/>
  <c r="H182" i="17"/>
  <c r="H185" i="17"/>
  <c r="H189" i="17"/>
  <c r="H193" i="17"/>
  <c r="H196" i="17"/>
  <c r="H200" i="17"/>
  <c r="H202" i="17"/>
  <c r="H204" i="17"/>
  <c r="H206" i="17"/>
  <c r="H210" i="17"/>
  <c r="H212" i="17"/>
  <c r="H214" i="17"/>
  <c r="H218" i="17"/>
  <c r="H220" i="17"/>
  <c r="H226" i="17"/>
  <c r="H228" i="17"/>
  <c r="H230" i="17"/>
  <c r="H232" i="17"/>
  <c r="H234" i="17"/>
  <c r="H236" i="17"/>
  <c r="H238" i="17"/>
  <c r="H241" i="17"/>
  <c r="H242" i="17"/>
  <c r="H243" i="17"/>
  <c r="H248" i="17"/>
  <c r="H250" i="17"/>
  <c r="H252" i="17"/>
  <c r="H255" i="17"/>
  <c r="H257" i="17"/>
  <c r="H260" i="17"/>
  <c r="H263" i="17"/>
  <c r="H265" i="17"/>
  <c r="H267" i="17"/>
  <c r="H268" i="17"/>
  <c r="H271" i="17"/>
  <c r="H273" i="17"/>
  <c r="H274" i="17"/>
  <c r="H279" i="17"/>
  <c r="H281" i="17"/>
  <c r="H283" i="17"/>
  <c r="H285" i="17"/>
  <c r="H289" i="17"/>
  <c r="H292" i="17"/>
  <c r="H294" i="17"/>
  <c r="H295" i="17"/>
  <c r="H297" i="17"/>
  <c r="H299" i="17"/>
  <c r="H301" i="17"/>
  <c r="H303" i="17"/>
  <c r="H306" i="17"/>
  <c r="H308" i="17"/>
  <c r="H310" i="17"/>
  <c r="H312" i="17"/>
  <c r="H314" i="17"/>
  <c r="H316" i="17"/>
  <c r="H318" i="17"/>
  <c r="H320" i="17"/>
  <c r="H322" i="17"/>
  <c r="H327" i="17"/>
  <c r="H328" i="17"/>
  <c r="H331" i="17"/>
  <c r="H332" i="17"/>
  <c r="H335" i="17"/>
  <c r="H337" i="17"/>
  <c r="H339" i="17"/>
  <c r="H345" i="17"/>
  <c r="H350" i="17"/>
  <c r="H352" i="17"/>
  <c r="H354" i="17"/>
  <c r="H356" i="17"/>
  <c r="H362" i="17"/>
  <c r="H364" i="17"/>
  <c r="H366" i="17"/>
  <c r="H368" i="17"/>
  <c r="H370" i="17"/>
  <c r="H373" i="17"/>
  <c r="H375" i="17"/>
  <c r="H377" i="17"/>
  <c r="H379" i="17"/>
  <c r="H381" i="17"/>
  <c r="H384" i="17"/>
  <c r="H387" i="17"/>
  <c r="H390" i="17"/>
  <c r="H392" i="17"/>
  <c r="H397" i="17"/>
  <c r="H399" i="17"/>
  <c r="H401" i="17"/>
  <c r="H403" i="17"/>
  <c r="H405" i="17"/>
  <c r="H407" i="17"/>
  <c r="H409" i="17"/>
  <c r="H412" i="17"/>
  <c r="H414" i="17"/>
  <c r="H416" i="17"/>
  <c r="H418" i="17"/>
  <c r="H420" i="17"/>
  <c r="H422" i="17"/>
  <c r="H424" i="17"/>
  <c r="H427" i="17"/>
  <c r="H430" i="17"/>
  <c r="H435" i="17"/>
  <c r="H436" i="17"/>
  <c r="H438" i="17"/>
  <c r="H440" i="17"/>
  <c r="H441" i="17"/>
  <c r="H443" i="17"/>
  <c r="H446" i="17"/>
  <c r="H449" i="17"/>
  <c r="H451" i="17"/>
  <c r="H456" i="17"/>
  <c r="H458" i="17"/>
  <c r="H460" i="17"/>
  <c r="H462" i="17"/>
  <c r="H464" i="17"/>
  <c r="H466" i="17"/>
  <c r="H469" i="17"/>
  <c r="H471" i="17"/>
  <c r="H473" i="17"/>
  <c r="H478" i="17"/>
  <c r="H481" i="17"/>
  <c r="H483" i="17"/>
  <c r="H485" i="17"/>
  <c r="H486" i="17"/>
  <c r="H488" i="17"/>
  <c r="H490" i="17"/>
  <c r="H492" i="17"/>
  <c r="H495" i="17"/>
  <c r="H497" i="17"/>
  <c r="H499" i="17"/>
  <c r="H501" i="17"/>
  <c r="H503" i="17"/>
  <c r="H506" i="17"/>
  <c r="H507" i="17"/>
  <c r="H509" i="17"/>
  <c r="H510" i="17"/>
  <c r="H512" i="17"/>
  <c r="H513" i="17"/>
  <c r="H517" i="17"/>
  <c r="H520" i="17"/>
  <c r="H522" i="17"/>
  <c r="H526" i="17"/>
  <c r="H528" i="17"/>
  <c r="H531" i="17"/>
  <c r="H533" i="17"/>
  <c r="H534" i="17"/>
  <c r="H540" i="17"/>
  <c r="H542" i="17"/>
  <c r="H544" i="17"/>
  <c r="H546" i="17"/>
  <c r="H547" i="17"/>
  <c r="H548" i="17"/>
  <c r="H550" i="17"/>
  <c r="H552" i="17"/>
  <c r="H554" i="17"/>
  <c r="H556" i="17"/>
  <c r="H558" i="17"/>
  <c r="H560" i="17"/>
  <c r="H562" i="17"/>
  <c r="H566" i="17"/>
  <c r="H569" i="17"/>
  <c r="H571" i="17"/>
  <c r="H573" i="17"/>
  <c r="H575" i="17"/>
  <c r="H577" i="17"/>
  <c r="H579" i="17"/>
  <c r="H584" i="17"/>
  <c r="H585" i="17"/>
  <c r="H588" i="17"/>
  <c r="H594" i="17"/>
  <c r="H599" i="17"/>
  <c r="H600" i="17"/>
  <c r="H602" i="17"/>
  <c r="H603" i="17"/>
  <c r="H605" i="17"/>
  <c r="H606" i="17"/>
  <c r="H608" i="17"/>
  <c r="H610" i="17"/>
  <c r="H612" i="17"/>
  <c r="H616" i="17"/>
  <c r="H618" i="17"/>
  <c r="H620" i="17"/>
  <c r="H623" i="17"/>
  <c r="H628" i="17"/>
  <c r="H630" i="17"/>
  <c r="H634" i="17"/>
  <c r="H637" i="17"/>
  <c r="H639" i="17"/>
  <c r="H644" i="17"/>
  <c r="H647" i="17"/>
  <c r="H648" i="17"/>
  <c r="H650" i="17"/>
  <c r="H651" i="17"/>
  <c r="H656" i="17"/>
  <c r="H658" i="17"/>
  <c r="H660" i="17"/>
  <c r="H662" i="17"/>
  <c r="H667" i="17"/>
  <c r="H668" i="17"/>
  <c r="H669" i="17"/>
  <c r="H670" i="17"/>
  <c r="H672" i="17"/>
  <c r="H673" i="17"/>
  <c r="H675" i="17"/>
  <c r="H676" i="17"/>
  <c r="H678" i="17"/>
  <c r="H680" i="17"/>
  <c r="H683" i="17"/>
  <c r="H685" i="17"/>
  <c r="H687" i="17"/>
  <c r="H688" i="17"/>
  <c r="H693" i="17"/>
  <c r="H695" i="17"/>
  <c r="H700" i="17"/>
  <c r="H705" i="17"/>
  <c r="G704" i="17"/>
  <c r="G703" i="17" s="1"/>
  <c r="G702" i="17" s="1"/>
  <c r="G701" i="17" s="1"/>
  <c r="G699" i="17"/>
  <c r="G698" i="17" s="1"/>
  <c r="G694" i="17"/>
  <c r="G692" i="17"/>
  <c r="G686" i="17"/>
  <c r="G684" i="17"/>
  <c r="G682" i="17"/>
  <c r="G679" i="17"/>
  <c r="G677" i="17"/>
  <c r="G674" i="17"/>
  <c r="G671" i="17"/>
  <c r="G666" i="17"/>
  <c r="G661" i="17"/>
  <c r="G659" i="17"/>
  <c r="G657" i="17"/>
  <c r="G655" i="17"/>
  <c r="G649" i="17"/>
  <c r="G646" i="17"/>
  <c r="G643" i="17"/>
  <c r="G642" i="17" s="1"/>
  <c r="G638" i="17"/>
  <c r="G636" i="17"/>
  <c r="G633" i="17"/>
  <c r="G632" i="17" s="1"/>
  <c r="G629" i="17"/>
  <c r="G627" i="17"/>
  <c r="G622" i="17"/>
  <c r="G621" i="17" s="1"/>
  <c r="G619" i="17"/>
  <c r="G617" i="17"/>
  <c r="G615" i="17"/>
  <c r="G611" i="17"/>
  <c r="G609" i="17"/>
  <c r="G607" i="17"/>
  <c r="G604" i="17"/>
  <c r="G601" i="17"/>
  <c r="G598" i="17"/>
  <c r="G593" i="17"/>
  <c r="G592" i="17" s="1"/>
  <c r="G587" i="17"/>
  <c r="G586" i="17" s="1"/>
  <c r="G583" i="17"/>
  <c r="G582" i="17" s="1"/>
  <c r="G581" i="17" s="1"/>
  <c r="G578" i="17"/>
  <c r="G576" i="17"/>
  <c r="G574" i="17"/>
  <c r="G572" i="17"/>
  <c r="G570" i="17"/>
  <c r="G568" i="17"/>
  <c r="G565" i="17"/>
  <c r="G564" i="17" s="1"/>
  <c r="G563" i="17" s="1"/>
  <c r="G561" i="17"/>
  <c r="G559" i="17"/>
  <c r="G557" i="17"/>
  <c r="G555" i="17"/>
  <c r="G553" i="17"/>
  <c r="G551" i="17"/>
  <c r="G549" i="17"/>
  <c r="G545" i="17"/>
  <c r="G543" i="17"/>
  <c r="G541" i="17"/>
  <c r="G539" i="17"/>
  <c r="G532" i="17"/>
  <c r="G530" i="17"/>
  <c r="G529" i="17" s="1"/>
  <c r="G527" i="17"/>
  <c r="G525" i="17"/>
  <c r="G521" i="17"/>
  <c r="G519" i="17"/>
  <c r="G516" i="17"/>
  <c r="G515" i="17" s="1"/>
  <c r="G511" i="17"/>
  <c r="G508" i="17"/>
  <c r="G505" i="17"/>
  <c r="G502" i="17"/>
  <c r="G500" i="17"/>
  <c r="G498" i="17"/>
  <c r="G496" i="17"/>
  <c r="G494" i="17"/>
  <c r="G491" i="17"/>
  <c r="G489" i="17"/>
  <c r="G487" i="17"/>
  <c r="G484" i="17"/>
  <c r="G482" i="17"/>
  <c r="G480" i="17"/>
  <c r="G477" i="17"/>
  <c r="G476" i="17" s="1"/>
  <c r="G472" i="17"/>
  <c r="G470" i="17"/>
  <c r="G468" i="17"/>
  <c r="G465" i="17"/>
  <c r="G463" i="17"/>
  <c r="G461" i="17"/>
  <c r="G459" i="17"/>
  <c r="G457" i="17"/>
  <c r="G455" i="17"/>
  <c r="G450" i="17"/>
  <c r="G448" i="17"/>
  <c r="G445" i="17"/>
  <c r="G444" i="17" s="1"/>
  <c r="G442" i="17"/>
  <c r="G439" i="17"/>
  <c r="G437" i="17"/>
  <c r="G434" i="17"/>
  <c r="G429" i="17"/>
  <c r="G428" i="17" s="1"/>
  <c r="G426" i="17"/>
  <c r="G425" i="17" s="1"/>
  <c r="G423" i="17"/>
  <c r="G421" i="17"/>
  <c r="G419" i="17"/>
  <c r="G417" i="17"/>
  <c r="G415" i="17"/>
  <c r="G413" i="17"/>
  <c r="G411" i="17"/>
  <c r="G408" i="17"/>
  <c r="G406" i="17"/>
  <c r="G404" i="17"/>
  <c r="G402" i="17"/>
  <c r="G400" i="17"/>
  <c r="G398" i="17"/>
  <c r="G396" i="17"/>
  <c r="G391" i="17"/>
  <c r="G389" i="17"/>
  <c r="G386" i="17"/>
  <c r="G385" i="17" s="1"/>
  <c r="G383" i="17"/>
  <c r="G382" i="17" s="1"/>
  <c r="G380" i="17"/>
  <c r="G378" i="17"/>
  <c r="G376" i="17"/>
  <c r="G374" i="17"/>
  <c r="G372" i="17"/>
  <c r="G367" i="17"/>
  <c r="G365" i="17"/>
  <c r="G363" i="17"/>
  <c r="G361" i="17"/>
  <c r="G355" i="17"/>
  <c r="G353" i="17"/>
  <c r="G351" i="17"/>
  <c r="G349" i="17"/>
  <c r="G344" i="17"/>
  <c r="G343" i="17" s="1"/>
  <c r="G342" i="17" s="1"/>
  <c r="G341" i="17" s="1"/>
  <c r="G338" i="17"/>
  <c r="G336" i="17"/>
  <c r="G334" i="17"/>
  <c r="G330" i="17"/>
  <c r="G329" i="17" s="1"/>
  <c r="G326" i="17"/>
  <c r="G325" i="17" s="1"/>
  <c r="G321" i="17"/>
  <c r="G319" i="17"/>
  <c r="G317" i="17"/>
  <c r="G315" i="17"/>
  <c r="G313" i="17"/>
  <c r="G311" i="17"/>
  <c r="G309" i="17"/>
  <c r="G307" i="17"/>
  <c r="G305" i="17"/>
  <c r="G302" i="17"/>
  <c r="G300" i="17"/>
  <c r="G298" i="17"/>
  <c r="G296" i="17"/>
  <c r="G293" i="17"/>
  <c r="G291" i="17"/>
  <c r="G288" i="17"/>
  <c r="G287" i="17" s="1"/>
  <c r="G286" i="17" s="1"/>
  <c r="G284" i="17"/>
  <c r="G282" i="17"/>
  <c r="G280" i="17"/>
  <c r="G278" i="17"/>
  <c r="G272" i="17"/>
  <c r="G270" i="17"/>
  <c r="G266" i="17"/>
  <c r="G264" i="17"/>
  <c r="G262" i="17"/>
  <c r="G259" i="17"/>
  <c r="G258" i="17" s="1"/>
  <c r="G256" i="17"/>
  <c r="G254" i="17"/>
  <c r="G251" i="17"/>
  <c r="G249" i="17"/>
  <c r="G247" i="17"/>
  <c r="G240" i="17"/>
  <c r="G239" i="17" s="1"/>
  <c r="G237" i="17"/>
  <c r="G235" i="17"/>
  <c r="G233" i="17"/>
  <c r="G231" i="17"/>
  <c r="G229" i="17"/>
  <c r="G227" i="17"/>
  <c r="G225" i="17"/>
  <c r="G219" i="17"/>
  <c r="G217" i="17"/>
  <c r="G213" i="17"/>
  <c r="G211" i="17"/>
  <c r="G209" i="17"/>
  <c r="G205" i="17"/>
  <c r="G203" i="17"/>
  <c r="G199" i="17"/>
  <c r="G195" i="17"/>
  <c r="G194" i="17" s="1"/>
  <c r="G192" i="17"/>
  <c r="G191" i="17" s="1"/>
  <c r="G188" i="17"/>
  <c r="G187" i="17" s="1"/>
  <c r="G184" i="17"/>
  <c r="G183" i="17" s="1"/>
  <c r="G181" i="17"/>
  <c r="G180" i="17" s="1"/>
  <c r="G178" i="17"/>
  <c r="G177" i="17" s="1"/>
  <c r="G173" i="17"/>
  <c r="G172" i="17" s="1"/>
  <c r="G171" i="17" s="1"/>
  <c r="G169" i="17"/>
  <c r="G168" i="17" s="1"/>
  <c r="G167" i="17" s="1"/>
  <c r="G166" i="17" s="1"/>
  <c r="G164" i="17"/>
  <c r="G162" i="17"/>
  <c r="G160" i="17"/>
  <c r="G157" i="17"/>
  <c r="G153" i="17"/>
  <c r="G152" i="17" s="1"/>
  <c r="G150" i="17"/>
  <c r="G149" i="17" s="1"/>
  <c r="G148" i="17" s="1"/>
  <c r="G145" i="17"/>
  <c r="G144" i="17" s="1"/>
  <c r="G141" i="17"/>
  <c r="G140" i="17" s="1"/>
  <c r="G138" i="17"/>
  <c r="G136" i="17"/>
  <c r="G134" i="17"/>
  <c r="G132" i="17"/>
  <c r="G130" i="17"/>
  <c r="G127" i="17"/>
  <c r="G125" i="17"/>
  <c r="G123" i="17"/>
  <c r="G118" i="17"/>
  <c r="G117" i="17" s="1"/>
  <c r="G116" i="17" s="1"/>
  <c r="G115" i="17" s="1"/>
  <c r="G111" i="17"/>
  <c r="G110" i="17" s="1"/>
  <c r="G109" i="17" s="1"/>
  <c r="G108" i="17" s="1"/>
  <c r="G106" i="17"/>
  <c r="G104" i="17"/>
  <c r="G102" i="17"/>
  <c r="G100" i="17"/>
  <c r="G98" i="17"/>
  <c r="G96" i="17"/>
  <c r="G93" i="17"/>
  <c r="G92" i="17" s="1"/>
  <c r="G90" i="17"/>
  <c r="G89" i="17" s="1"/>
  <c r="G86" i="17"/>
  <c r="G84" i="17"/>
  <c r="G81" i="17"/>
  <c r="G77" i="17"/>
  <c r="G72" i="17"/>
  <c r="G71" i="17" s="1"/>
  <c r="G69" i="17"/>
  <c r="G68" i="17" s="1"/>
  <c r="G65" i="17"/>
  <c r="G64" i="17" s="1"/>
  <c r="G63" i="17" s="1"/>
  <c r="G61" i="17"/>
  <c r="G58" i="17"/>
  <c r="G56" i="17"/>
  <c r="G52" i="17"/>
  <c r="G51" i="17" s="1"/>
  <c r="G48" i="17"/>
  <c r="G47" i="17" s="1"/>
  <c r="G46" i="17" s="1"/>
  <c r="G44" i="17"/>
  <c r="G42" i="17"/>
  <c r="G39" i="17"/>
  <c r="G36" i="17"/>
  <c r="G31" i="17"/>
  <c r="G26" i="17"/>
  <c r="G24" i="17"/>
  <c r="G21" i="17"/>
  <c r="G19" i="17"/>
  <c r="G15" i="17"/>
  <c r="G13" i="17"/>
  <c r="G509" i="12"/>
  <c r="G432" i="12"/>
  <c r="G430" i="12"/>
  <c r="G412" i="12"/>
  <c r="G402" i="12"/>
  <c r="F422" i="17"/>
  <c r="F236" i="17"/>
  <c r="F234" i="17"/>
  <c r="F202" i="17"/>
  <c r="F158" i="17"/>
  <c r="H175" i="12" l="1"/>
  <c r="H256" i="12"/>
  <c r="H255" i="12" s="1"/>
  <c r="H381" i="12"/>
  <c r="H616" i="12"/>
  <c r="H745" i="12"/>
  <c r="H740" i="12" s="1"/>
  <c r="H61" i="12"/>
  <c r="H694" i="12"/>
  <c r="H417" i="12"/>
  <c r="H345" i="12"/>
  <c r="H335" i="12"/>
  <c r="H331" i="12" s="1"/>
  <c r="H264" i="12"/>
  <c r="H128" i="12"/>
  <c r="H13" i="12"/>
  <c r="H118" i="12"/>
  <c r="H156" i="12"/>
  <c r="H196" i="12"/>
  <c r="H212" i="12"/>
  <c r="H341" i="12"/>
  <c r="H475" i="12"/>
  <c r="H534" i="12"/>
  <c r="H631" i="12"/>
  <c r="H554" i="12"/>
  <c r="H287" i="12"/>
  <c r="H605" i="12"/>
  <c r="H601" i="12" s="1"/>
  <c r="H204" i="12"/>
  <c r="H624" i="12"/>
  <c r="H371" i="12"/>
  <c r="H408" i="12"/>
  <c r="H541" i="12"/>
  <c r="H730" i="12"/>
  <c r="H31" i="12"/>
  <c r="H48" i="12"/>
  <c r="H100" i="12"/>
  <c r="H458" i="12"/>
  <c r="H520" i="12"/>
  <c r="H642" i="12"/>
  <c r="H497" i="12"/>
  <c r="H650" i="12"/>
  <c r="H665" i="12"/>
  <c r="H20" i="12"/>
  <c r="H56" i="12"/>
  <c r="H68" i="12"/>
  <c r="H189" i="12"/>
  <c r="H279" i="12"/>
  <c r="H566" i="12"/>
  <c r="H717" i="12"/>
  <c r="H93" i="12"/>
  <c r="H145" i="12"/>
  <c r="H165" i="12"/>
  <c r="H303" i="12"/>
  <c r="H320" i="12"/>
  <c r="H355" i="12"/>
  <c r="H482" i="12"/>
  <c r="H580" i="12"/>
  <c r="H611" i="12"/>
  <c r="H426" i="12"/>
  <c r="H447" i="12"/>
  <c r="H591" i="12"/>
  <c r="H706" i="12"/>
  <c r="H705" i="12"/>
  <c r="H223" i="12"/>
  <c r="H237" i="12"/>
  <c r="H391" i="12"/>
  <c r="H97" i="25"/>
  <c r="H282" i="25"/>
  <c r="H464" i="25"/>
  <c r="F87" i="25"/>
  <c r="H139" i="25"/>
  <c r="H254" i="25"/>
  <c r="H318" i="25"/>
  <c r="H368" i="25"/>
  <c r="H461" i="25"/>
  <c r="H577" i="25"/>
  <c r="F11" i="25"/>
  <c r="F10" i="25" s="1"/>
  <c r="H83" i="25"/>
  <c r="H99" i="25"/>
  <c r="H117" i="25"/>
  <c r="H124" i="25"/>
  <c r="G128" i="25"/>
  <c r="H144" i="25"/>
  <c r="H151" i="25"/>
  <c r="H202" i="25"/>
  <c r="G207" i="25"/>
  <c r="G206" i="25" s="1"/>
  <c r="F212" i="25"/>
  <c r="H212" i="25" s="1"/>
  <c r="H228" i="25"/>
  <c r="H233" i="25"/>
  <c r="H250" i="25"/>
  <c r="H290" i="25"/>
  <c r="F295" i="25"/>
  <c r="H295" i="25" s="1"/>
  <c r="H325" i="25"/>
  <c r="H360" i="25"/>
  <c r="H364" i="25"/>
  <c r="F385" i="25"/>
  <c r="F384" i="25" s="1"/>
  <c r="H384" i="25" s="1"/>
  <c r="H458" i="25"/>
  <c r="H465" i="25"/>
  <c r="H480" i="25"/>
  <c r="H495" i="25"/>
  <c r="H499" i="25"/>
  <c r="H508" i="25"/>
  <c r="F513" i="25"/>
  <c r="H560" i="25"/>
  <c r="F566" i="25"/>
  <c r="F625" i="25"/>
  <c r="F624" i="25" s="1"/>
  <c r="F623" i="25" s="1"/>
  <c r="H638" i="25"/>
  <c r="H656" i="25"/>
  <c r="H692" i="25"/>
  <c r="H479" i="25"/>
  <c r="H135" i="25"/>
  <c r="F189" i="25"/>
  <c r="F185" i="25" s="1"/>
  <c r="H301" i="25"/>
  <c r="H310" i="25"/>
  <c r="H329" i="25"/>
  <c r="H412" i="25"/>
  <c r="G432" i="25"/>
  <c r="G431" i="25" s="1"/>
  <c r="H469" i="25"/>
  <c r="H488" i="25"/>
  <c r="H586" i="25"/>
  <c r="H606" i="25"/>
  <c r="G11" i="25"/>
  <c r="H11" i="25" s="1"/>
  <c r="G17" i="25"/>
  <c r="G16" i="25" s="1"/>
  <c r="H16" i="25" s="1"/>
  <c r="G54" i="25"/>
  <c r="H137" i="25"/>
  <c r="F158" i="25"/>
  <c r="F155" i="25" s="1"/>
  <c r="G186" i="25"/>
  <c r="H186" i="25" s="1"/>
  <c r="G223" i="25"/>
  <c r="G222" i="25" s="1"/>
  <c r="F370" i="25"/>
  <c r="H385" i="25"/>
  <c r="F466" i="25"/>
  <c r="H603" i="25"/>
  <c r="H618" i="25"/>
  <c r="H635" i="25"/>
  <c r="H253" i="25"/>
  <c r="H193" i="25"/>
  <c r="H333" i="25"/>
  <c r="F17" i="25"/>
  <c r="F16" i="25" s="1"/>
  <c r="H41" i="25"/>
  <c r="H163" i="25"/>
  <c r="H258" i="25"/>
  <c r="H306" i="25"/>
  <c r="F325" i="25"/>
  <c r="F324" i="25" s="1"/>
  <c r="H597" i="25"/>
  <c r="F82" i="25"/>
  <c r="F121" i="25"/>
  <c r="F120" i="25" s="1"/>
  <c r="F119" i="25" s="1"/>
  <c r="F113" i="25" s="1"/>
  <c r="F146" i="25"/>
  <c r="H156" i="25"/>
  <c r="H230" i="25"/>
  <c r="H382" i="25"/>
  <c r="H456" i="25"/>
  <c r="F510" i="25"/>
  <c r="F503" i="25" s="1"/>
  <c r="G566" i="25"/>
  <c r="H566" i="25" s="1"/>
  <c r="F582" i="25"/>
  <c r="F581" i="25" s="1"/>
  <c r="F580" i="25" s="1"/>
  <c r="H654" i="25"/>
  <c r="H399" i="25"/>
  <c r="F432" i="25"/>
  <c r="F431" i="25" s="1"/>
  <c r="F430" i="25" s="1"/>
  <c r="H510" i="25"/>
  <c r="F544" i="25"/>
  <c r="F537" i="25" s="1"/>
  <c r="F536" i="25" s="1"/>
  <c r="H552" i="25"/>
  <c r="F564" i="25"/>
  <c r="H648" i="25"/>
  <c r="G175" i="25"/>
  <c r="H176" i="25"/>
  <c r="H475" i="25"/>
  <c r="H47" i="25"/>
  <c r="H64" i="25"/>
  <c r="H149" i="25"/>
  <c r="G167" i="25"/>
  <c r="G166" i="25" s="1"/>
  <c r="G165" i="25" s="1"/>
  <c r="H165" i="25" s="1"/>
  <c r="H180" i="25"/>
  <c r="H194" i="25"/>
  <c r="H210" i="25"/>
  <c r="F252" i="25"/>
  <c r="H263" i="25"/>
  <c r="H292" i="25"/>
  <c r="F289" i="25"/>
  <c r="H362" i="25"/>
  <c r="H422" i="25"/>
  <c r="H438" i="25"/>
  <c r="F453" i="25"/>
  <c r="F452" i="25" s="1"/>
  <c r="F451" i="25" s="1"/>
  <c r="H497" i="25"/>
  <c r="H515" i="25"/>
  <c r="H544" i="25"/>
  <c r="H548" i="25"/>
  <c r="H569" i="25"/>
  <c r="H608" i="25"/>
  <c r="H614" i="25"/>
  <c r="F630" i="25"/>
  <c r="H691" i="25"/>
  <c r="F40" i="25"/>
  <c r="G70" i="25"/>
  <c r="H70" i="25" s="1"/>
  <c r="H177" i="25"/>
  <c r="H283" i="25"/>
  <c r="H297" i="25"/>
  <c r="G359" i="25"/>
  <c r="G443" i="25"/>
  <c r="H443" i="25" s="1"/>
  <c r="H460" i="25"/>
  <c r="H483" i="25"/>
  <c r="H520" i="25"/>
  <c r="H600" i="25"/>
  <c r="G625" i="25"/>
  <c r="G624" i="25" s="1"/>
  <c r="H35" i="25"/>
  <c r="F54" i="25"/>
  <c r="G121" i="25"/>
  <c r="H121" i="25" s="1"/>
  <c r="G158" i="25"/>
  <c r="G155" i="25" s="1"/>
  <c r="G245" i="25"/>
  <c r="H245" i="25" s="1"/>
  <c r="H375" i="25"/>
  <c r="F394" i="25"/>
  <c r="H407" i="25"/>
  <c r="H471" i="25"/>
  <c r="G523" i="25"/>
  <c r="H523" i="25" s="1"/>
  <c r="F596" i="25"/>
  <c r="F595" i="25" s="1"/>
  <c r="H626" i="25"/>
  <c r="G40" i="25"/>
  <c r="H40" i="25" s="1"/>
  <c r="G50" i="25"/>
  <c r="G197" i="25"/>
  <c r="H277" i="25"/>
  <c r="G286" i="25"/>
  <c r="G285" i="25" s="1"/>
  <c r="H285" i="25" s="1"/>
  <c r="G324" i="25"/>
  <c r="G328" i="25"/>
  <c r="H328" i="25" s="1"/>
  <c r="H476" i="25"/>
  <c r="H526" i="25"/>
  <c r="H554" i="25"/>
  <c r="G585" i="25"/>
  <c r="H610" i="25"/>
  <c r="H55" i="25"/>
  <c r="G63" i="25"/>
  <c r="G62" i="25" s="1"/>
  <c r="H62" i="25" s="1"/>
  <c r="F94" i="25"/>
  <c r="H171" i="25"/>
  <c r="H179" i="25"/>
  <c r="H204" i="25"/>
  <c r="H271" i="25"/>
  <c r="H401" i="25"/>
  <c r="H416" i="25"/>
  <c r="H441" i="25"/>
  <c r="H518" i="25"/>
  <c r="H540" i="25"/>
  <c r="H591" i="25"/>
  <c r="H641" i="25"/>
  <c r="H645" i="25"/>
  <c r="H676" i="25"/>
  <c r="H20" i="25"/>
  <c r="H12" i="25"/>
  <c r="H109" i="25"/>
  <c r="G108" i="25"/>
  <c r="H166" i="25"/>
  <c r="F29" i="25"/>
  <c r="F28" i="25" s="1"/>
  <c r="H30" i="25"/>
  <c r="G221" i="25"/>
  <c r="H67" i="25"/>
  <c r="G120" i="25"/>
  <c r="F174" i="25"/>
  <c r="H183" i="25"/>
  <c r="F197" i="25"/>
  <c r="H197" i="25" s="1"/>
  <c r="H224" i="25"/>
  <c r="H232" i="25"/>
  <c r="H175" i="25"/>
  <c r="H190" i="25"/>
  <c r="G87" i="25"/>
  <c r="H87" i="25" s="1"/>
  <c r="H88" i="25"/>
  <c r="G115" i="25"/>
  <c r="H116" i="25"/>
  <c r="H257" i="25"/>
  <c r="H17" i="25"/>
  <c r="G45" i="25"/>
  <c r="H45" i="25" s="1"/>
  <c r="H46" i="25"/>
  <c r="G74" i="25"/>
  <c r="H128" i="25"/>
  <c r="G147" i="25"/>
  <c r="H148" i="25"/>
  <c r="H215" i="25"/>
  <c r="G214" i="25"/>
  <c r="H214" i="25" s="1"/>
  <c r="H265" i="25"/>
  <c r="F260" i="25"/>
  <c r="F244" i="25" s="1"/>
  <c r="F243" i="25" s="1"/>
  <c r="G528" i="25"/>
  <c r="H528" i="25" s="1"/>
  <c r="H529" i="25"/>
  <c r="H58" i="25"/>
  <c r="F76" i="25"/>
  <c r="G82" i="25"/>
  <c r="H82" i="25" s="1"/>
  <c r="H89" i="25"/>
  <c r="H100" i="25"/>
  <c r="H110" i="25"/>
  <c r="H122" i="25"/>
  <c r="G143" i="25"/>
  <c r="H143" i="25" s="1"/>
  <c r="H152" i="25"/>
  <c r="H157" i="25"/>
  <c r="H159" i="25"/>
  <c r="G170" i="25"/>
  <c r="H170" i="25" s="1"/>
  <c r="G182" i="25"/>
  <c r="H182" i="25" s="1"/>
  <c r="H184" i="25"/>
  <c r="G189" i="25"/>
  <c r="H198" i="25"/>
  <c r="H201" i="25"/>
  <c r="H216" i="25"/>
  <c r="H231" i="25"/>
  <c r="F234" i="25"/>
  <c r="H234" i="25" s="1"/>
  <c r="F239" i="25"/>
  <c r="H248" i="25"/>
  <c r="H261" i="25"/>
  <c r="H324" i="25"/>
  <c r="F366" i="25"/>
  <c r="F359" i="25" s="1"/>
  <c r="H367" i="25"/>
  <c r="G394" i="25"/>
  <c r="H395" i="25"/>
  <c r="H433" i="25"/>
  <c r="F493" i="25"/>
  <c r="F492" i="25" s="1"/>
  <c r="H494" i="25"/>
  <c r="H585" i="25"/>
  <c r="F640" i="25"/>
  <c r="F639" i="25" s="1"/>
  <c r="F693" i="25"/>
  <c r="F690" i="25" s="1"/>
  <c r="F689" i="25" s="1"/>
  <c r="F688" i="25" s="1"/>
  <c r="H688" i="25" s="1"/>
  <c r="H694" i="25"/>
  <c r="F680" i="25"/>
  <c r="H680" i="25" s="1"/>
  <c r="H681" i="25"/>
  <c r="H43" i="25"/>
  <c r="H68" i="25"/>
  <c r="H92" i="25"/>
  <c r="H103" i="25"/>
  <c r="H131" i="25"/>
  <c r="H172" i="25"/>
  <c r="H191" i="25"/>
  <c r="H236" i="25"/>
  <c r="H246" i="25"/>
  <c r="G252" i="25"/>
  <c r="H252" i="25" s="1"/>
  <c r="F276" i="25"/>
  <c r="F275" i="25" s="1"/>
  <c r="H308" i="25"/>
  <c r="G303" i="25"/>
  <c r="F323" i="25"/>
  <c r="F322" i="25" s="1"/>
  <c r="H337" i="25"/>
  <c r="G332" i="25"/>
  <c r="H332" i="25" s="1"/>
  <c r="G409" i="25"/>
  <c r="H418" i="25"/>
  <c r="G427" i="25"/>
  <c r="H427" i="25" s="1"/>
  <c r="H428" i="25"/>
  <c r="H507" i="25"/>
  <c r="G522" i="25"/>
  <c r="H522" i="25" s="1"/>
  <c r="G537" i="25"/>
  <c r="F563" i="25"/>
  <c r="H564" i="25"/>
  <c r="H575" i="25"/>
  <c r="G596" i="25"/>
  <c r="H632" i="25"/>
  <c r="F665" i="25"/>
  <c r="H702" i="25"/>
  <c r="G581" i="25"/>
  <c r="G664" i="25"/>
  <c r="H678" i="25"/>
  <c r="G29" i="25"/>
  <c r="H80" i="25"/>
  <c r="F268" i="25"/>
  <c r="H281" i="25"/>
  <c r="G276" i="25"/>
  <c r="H538" i="25"/>
  <c r="F579" i="25"/>
  <c r="H703" i="25"/>
  <c r="G94" i="25"/>
  <c r="H268" i="25"/>
  <c r="G346" i="25"/>
  <c r="H352" i="25"/>
  <c r="F347" i="25"/>
  <c r="F346" i="25" s="1"/>
  <c r="F345" i="25" s="1"/>
  <c r="F339" i="25" s="1"/>
  <c r="H381" i="25"/>
  <c r="H388" i="25"/>
  <c r="H410" i="25"/>
  <c r="F420" i="25"/>
  <c r="H420" i="25" s="1"/>
  <c r="H421" i="25"/>
  <c r="F425" i="25"/>
  <c r="F424" i="25" s="1"/>
  <c r="H426" i="25"/>
  <c r="H436" i="25"/>
  <c r="G446" i="25"/>
  <c r="H446" i="25" s="1"/>
  <c r="H447" i="25"/>
  <c r="H524" i="25"/>
  <c r="G589" i="25"/>
  <c r="H590" i="25"/>
  <c r="F616" i="25"/>
  <c r="F613" i="25" s="1"/>
  <c r="F612" i="25" s="1"/>
  <c r="F594" i="25" s="1"/>
  <c r="H617" i="25"/>
  <c r="H634" i="25"/>
  <c r="H637" i="25"/>
  <c r="G653" i="25"/>
  <c r="H660" i="25"/>
  <c r="H689" i="25"/>
  <c r="G697" i="25"/>
  <c r="H698" i="25"/>
  <c r="F312" i="25"/>
  <c r="G342" i="25"/>
  <c r="G370" i="25"/>
  <c r="G424" i="25"/>
  <c r="H424" i="25" s="1"/>
  <c r="F481" i="25"/>
  <c r="H481" i="25" s="1"/>
  <c r="F490" i="25"/>
  <c r="H490" i="25" s="1"/>
  <c r="G492" i="25"/>
  <c r="G503" i="25"/>
  <c r="G514" i="25"/>
  <c r="G620" i="25"/>
  <c r="H620" i="25" s="1"/>
  <c r="G630" i="25"/>
  <c r="G644" i="25"/>
  <c r="G701" i="25"/>
  <c r="H284" i="25"/>
  <c r="H286" i="25"/>
  <c r="G289" i="25"/>
  <c r="H289" i="25" s="1"/>
  <c r="G453" i="25"/>
  <c r="G466" i="25"/>
  <c r="H466" i="25" s="1"/>
  <c r="H583" i="25"/>
  <c r="H592" i="25"/>
  <c r="G613" i="25"/>
  <c r="H642" i="25"/>
  <c r="G635" i="17"/>
  <c r="G631" i="17" s="1"/>
  <c r="G518" i="17"/>
  <c r="G514" i="17" s="1"/>
  <c r="G216" i="17"/>
  <c r="G215" i="17" s="1"/>
  <c r="G88" i="17"/>
  <c r="G697" i="17"/>
  <c r="G591" i="17"/>
  <c r="G590" i="17" s="1"/>
  <c r="G304" i="17"/>
  <c r="G41" i="17"/>
  <c r="G597" i="17"/>
  <c r="G467" i="17"/>
  <c r="G76" i="17"/>
  <c r="G626" i="17"/>
  <c r="G371" i="17"/>
  <c r="G18" i="17"/>
  <c r="G433" i="17"/>
  <c r="G454" i="17"/>
  <c r="G567" i="17"/>
  <c r="G580" i="17"/>
  <c r="G691" i="17"/>
  <c r="G83" i="17"/>
  <c r="G269" i="17"/>
  <c r="G333" i="17"/>
  <c r="G360" i="17"/>
  <c r="G504" i="17"/>
  <c r="G524" i="17"/>
  <c r="G159" i="17"/>
  <c r="G246" i="17"/>
  <c r="G261" i="17"/>
  <c r="G410" i="17"/>
  <c r="G447" i="17"/>
  <c r="G614" i="17"/>
  <c r="G645" i="17"/>
  <c r="G665" i="17"/>
  <c r="G208" i="17"/>
  <c r="G12" i="17"/>
  <c r="G122" i="17"/>
  <c r="G253" i="17"/>
  <c r="G654" i="17"/>
  <c r="G681" i="17"/>
  <c r="G176" i="17"/>
  <c r="G348" i="17"/>
  <c r="G95" i="17"/>
  <c r="G198" i="17"/>
  <c r="G290" i="17"/>
  <c r="G30" i="17"/>
  <c r="G190" i="17"/>
  <c r="G395" i="17"/>
  <c r="G479" i="17"/>
  <c r="G129" i="17"/>
  <c r="G277" i="17"/>
  <c r="G388" i="17"/>
  <c r="G493" i="17"/>
  <c r="G324" i="17"/>
  <c r="G55" i="17"/>
  <c r="G538" i="17"/>
  <c r="G147" i="17"/>
  <c r="G224" i="17"/>
  <c r="G638" i="12"/>
  <c r="I638" i="12" s="1"/>
  <c r="G516" i="12"/>
  <c r="I516" i="12" s="1"/>
  <c r="G476" i="12"/>
  <c r="I476" i="12" s="1"/>
  <c r="G265" i="12"/>
  <c r="I265" i="12" s="1"/>
  <c r="G209" i="12"/>
  <c r="I209" i="12" s="1"/>
  <c r="G192" i="12"/>
  <c r="I192" i="12" s="1"/>
  <c r="F661" i="17"/>
  <c r="H661" i="17" s="1"/>
  <c r="F389" i="17"/>
  <c r="H389" i="17" s="1"/>
  <c r="F334" i="17"/>
  <c r="H334" i="17" s="1"/>
  <c r="F336" i="17"/>
  <c r="H336" i="17" s="1"/>
  <c r="F266" i="17"/>
  <c r="H266" i="17" s="1"/>
  <c r="F249" i="17"/>
  <c r="H249" i="17" s="1"/>
  <c r="F35" i="17"/>
  <c r="F31" i="17" s="1"/>
  <c r="H31" i="17" s="1"/>
  <c r="H155" i="12" l="1"/>
  <c r="H390" i="12"/>
  <c r="H425" i="12"/>
  <c r="H144" i="12"/>
  <c r="H641" i="12"/>
  <c r="H729" i="12"/>
  <c r="H12" i="12"/>
  <c r="H649" i="12"/>
  <c r="H188" i="12"/>
  <c r="H623" i="12"/>
  <c r="H407" i="12"/>
  <c r="H330" i="12"/>
  <c r="H519" i="12"/>
  <c r="H518" i="12" s="1"/>
  <c r="H340" i="12"/>
  <c r="H127" i="12"/>
  <c r="H739" i="12"/>
  <c r="H278" i="12"/>
  <c r="H630" i="12"/>
  <c r="H164" i="12"/>
  <c r="H254" i="12"/>
  <c r="H354" i="12"/>
  <c r="H353" i="12" s="1"/>
  <c r="H716" i="12"/>
  <c r="H19" i="12"/>
  <c r="H18" i="12" s="1"/>
  <c r="H540" i="12"/>
  <c r="H286" i="12"/>
  <c r="H302" i="12"/>
  <c r="H610" i="12"/>
  <c r="H319" i="12"/>
  <c r="H664" i="12"/>
  <c r="H663" i="12" s="1"/>
  <c r="H380" i="12"/>
  <c r="H174" i="12"/>
  <c r="H44" i="12"/>
  <c r="H92" i="12"/>
  <c r="H481" i="12"/>
  <c r="H218" i="12"/>
  <c r="H562" i="12"/>
  <c r="H446" i="12"/>
  <c r="H432" i="25"/>
  <c r="H94" i="25"/>
  <c r="F207" i="25"/>
  <c r="F206" i="25" s="1"/>
  <c r="F196" i="25" s="1"/>
  <c r="F154" i="25" s="1"/>
  <c r="H63" i="25"/>
  <c r="H158" i="25"/>
  <c r="F27" i="25"/>
  <c r="H630" i="25"/>
  <c r="H625" i="25"/>
  <c r="H582" i="25"/>
  <c r="H167" i="25"/>
  <c r="G49" i="25"/>
  <c r="H54" i="25"/>
  <c r="H370" i="25"/>
  <c r="G10" i="25"/>
  <c r="F588" i="25"/>
  <c r="H366" i="25"/>
  <c r="F49" i="25"/>
  <c r="H49" i="25" s="1"/>
  <c r="H492" i="25"/>
  <c r="G323" i="25"/>
  <c r="H260" i="25"/>
  <c r="F478" i="25"/>
  <c r="F474" i="25" s="1"/>
  <c r="F473" i="25" s="1"/>
  <c r="H50" i="25"/>
  <c r="F358" i="25"/>
  <c r="F357" i="25" s="1"/>
  <c r="H359" i="25"/>
  <c r="G663" i="25"/>
  <c r="G196" i="25"/>
  <c r="G244" i="25"/>
  <c r="G700" i="25"/>
  <c r="H700" i="25" s="1"/>
  <c r="H701" i="25"/>
  <c r="G341" i="25"/>
  <c r="H342" i="25"/>
  <c r="H563" i="25"/>
  <c r="F562" i="25"/>
  <c r="H562" i="25" s="1"/>
  <c r="F238" i="25"/>
  <c r="H238" i="25" s="1"/>
  <c r="H239" i="25"/>
  <c r="G640" i="25"/>
  <c r="H644" i="25"/>
  <c r="H312" i="25"/>
  <c r="F303" i="25"/>
  <c r="F274" i="25" s="1"/>
  <c r="G652" i="25"/>
  <c r="H652" i="25" s="1"/>
  <c r="H653" i="25"/>
  <c r="H589" i="25"/>
  <c r="H347" i="25"/>
  <c r="F664" i="25"/>
  <c r="F663" i="25" s="1"/>
  <c r="F662" i="25" s="1"/>
  <c r="F651" i="25" s="1"/>
  <c r="H665" i="25"/>
  <c r="G536" i="25"/>
  <c r="H537" i="25"/>
  <c r="G358" i="25"/>
  <c r="H493" i="25"/>
  <c r="G146" i="25"/>
  <c r="H146" i="25" s="1"/>
  <c r="H147" i="25"/>
  <c r="G114" i="25"/>
  <c r="H115" i="25"/>
  <c r="F223" i="25"/>
  <c r="G452" i="25"/>
  <c r="H453" i="25"/>
  <c r="F409" i="25"/>
  <c r="F393" i="25" s="1"/>
  <c r="F392" i="25" s="1"/>
  <c r="G345" i="25"/>
  <c r="H345" i="25" s="1"/>
  <c r="H346" i="25"/>
  <c r="G623" i="25"/>
  <c r="H623" i="25" s="1"/>
  <c r="H624" i="25"/>
  <c r="H425" i="25"/>
  <c r="H693" i="25"/>
  <c r="G185" i="25"/>
  <c r="H185" i="25" s="1"/>
  <c r="H189" i="25"/>
  <c r="H155" i="25"/>
  <c r="G107" i="25"/>
  <c r="H107" i="25" s="1"/>
  <c r="H108" i="25"/>
  <c r="H690" i="25"/>
  <c r="G430" i="25"/>
  <c r="H430" i="25" s="1"/>
  <c r="H431" i="25"/>
  <c r="H697" i="25"/>
  <c r="G696" i="25"/>
  <c r="H616" i="25"/>
  <c r="H29" i="25"/>
  <c r="G28" i="25"/>
  <c r="H581" i="25"/>
  <c r="G580" i="25"/>
  <c r="G595" i="25"/>
  <c r="H596" i="25"/>
  <c r="H394" i="25"/>
  <c r="G393" i="25"/>
  <c r="H323" i="25"/>
  <c r="G322" i="25"/>
  <c r="H322" i="25" s="1"/>
  <c r="H10" i="25"/>
  <c r="G174" i="25"/>
  <c r="H174" i="25" s="1"/>
  <c r="H207" i="25"/>
  <c r="H613" i="25"/>
  <c r="G612" i="25"/>
  <c r="H612" i="25" s="1"/>
  <c r="F75" i="25"/>
  <c r="H76" i="25"/>
  <c r="H206" i="25"/>
  <c r="G513" i="25"/>
  <c r="H513" i="25" s="1"/>
  <c r="H514" i="25"/>
  <c r="H503" i="25"/>
  <c r="G474" i="25"/>
  <c r="G275" i="25"/>
  <c r="H275" i="25" s="1"/>
  <c r="H276" i="25"/>
  <c r="G66" i="25"/>
  <c r="G119" i="25"/>
  <c r="H119" i="25" s="1"/>
  <c r="H120" i="25"/>
  <c r="F535" i="25"/>
  <c r="F534" i="25" s="1"/>
  <c r="G175" i="17"/>
  <c r="G696" i="17"/>
  <c r="G690" i="17"/>
  <c r="G664" i="17"/>
  <c r="G653" i="17"/>
  <c r="G641" i="17"/>
  <c r="G640" i="17" s="1"/>
  <c r="G625" i="17"/>
  <c r="G613" i="17"/>
  <c r="G596" i="17"/>
  <c r="G537" i="17"/>
  <c r="G523" i="17"/>
  <c r="G475" i="17"/>
  <c r="G453" i="17"/>
  <c r="G432" i="17"/>
  <c r="G347" i="17"/>
  <c r="G323" i="17"/>
  <c r="G276" i="17"/>
  <c r="G275" i="17" s="1"/>
  <c r="G223" i="17"/>
  <c r="G207" i="17"/>
  <c r="G186" i="17"/>
  <c r="G156" i="17"/>
  <c r="G75" i="17"/>
  <c r="G67" i="17" s="1"/>
  <c r="G50" i="17"/>
  <c r="G29" i="17"/>
  <c r="G17" i="17"/>
  <c r="G11" i="17"/>
  <c r="G245" i="17"/>
  <c r="G359" i="17"/>
  <c r="G121" i="17"/>
  <c r="G394" i="17"/>
  <c r="G376" i="12"/>
  <c r="I376" i="12" s="1"/>
  <c r="G282" i="12"/>
  <c r="I282" i="12" s="1"/>
  <c r="G269" i="12"/>
  <c r="I269" i="12" s="1"/>
  <c r="G262" i="12"/>
  <c r="G259" i="12"/>
  <c r="G258" i="12"/>
  <c r="G251" i="12"/>
  <c r="G248" i="12"/>
  <c r="I248" i="12" s="1"/>
  <c r="G246" i="12"/>
  <c r="I246" i="12" s="1"/>
  <c r="G230" i="12"/>
  <c r="G215" i="12"/>
  <c r="I215" i="12" s="1"/>
  <c r="G203" i="12"/>
  <c r="G198" i="12"/>
  <c r="G181" i="12"/>
  <c r="G116" i="12"/>
  <c r="G73" i="12"/>
  <c r="I73" i="12" s="1"/>
  <c r="G69" i="12"/>
  <c r="I69" i="12" s="1"/>
  <c r="G51" i="12"/>
  <c r="G47" i="12"/>
  <c r="G34" i="12"/>
  <c r="I34" i="12" s="1"/>
  <c r="G32" i="12"/>
  <c r="I32" i="12" s="1"/>
  <c r="G25" i="12"/>
  <c r="G21" i="12" s="1"/>
  <c r="I21" i="12" s="1"/>
  <c r="G16" i="12"/>
  <c r="I16" i="12" s="1"/>
  <c r="G437" i="12"/>
  <c r="G436" i="12" s="1"/>
  <c r="I436" i="12" s="1"/>
  <c r="G401" i="12"/>
  <c r="G646" i="12"/>
  <c r="G633" i="12"/>
  <c r="G620" i="12"/>
  <c r="G600" i="12"/>
  <c r="G596" i="12"/>
  <c r="G597" i="12"/>
  <c r="G579" i="12"/>
  <c r="G568" i="12"/>
  <c r="G515" i="12"/>
  <c r="I515" i="12" s="1"/>
  <c r="G514" i="12"/>
  <c r="G498" i="12"/>
  <c r="I498" i="12" s="1"/>
  <c r="G471" i="12"/>
  <c r="G455" i="12"/>
  <c r="G453" i="12"/>
  <c r="G712" i="12"/>
  <c r="G710" i="12"/>
  <c r="G709" i="12"/>
  <c r="G701" i="12"/>
  <c r="I701" i="12" s="1"/>
  <c r="G725" i="12"/>
  <c r="I725" i="12" s="1"/>
  <c r="G724" i="12"/>
  <c r="G736" i="12"/>
  <c r="I736" i="12" s="1"/>
  <c r="G734" i="12"/>
  <c r="G732" i="12"/>
  <c r="G746" i="12"/>
  <c r="H662" i="12" l="1"/>
  <c r="H11" i="12"/>
  <c r="H539" i="12"/>
  <c r="H277" i="12"/>
  <c r="H728" i="12"/>
  <c r="G745" i="12"/>
  <c r="I745" i="12" s="1"/>
  <c r="I746" i="12"/>
  <c r="G400" i="12"/>
  <c r="I400" i="12" s="1"/>
  <c r="I401" i="12"/>
  <c r="H187" i="12"/>
  <c r="H352" i="12"/>
  <c r="H379" i="12"/>
  <c r="H163" i="12"/>
  <c r="H399" i="12"/>
  <c r="H640" i="12"/>
  <c r="H424" i="12"/>
  <c r="G711" i="12"/>
  <c r="I711" i="12" s="1"/>
  <c r="I712" i="12"/>
  <c r="H301" i="12"/>
  <c r="H738" i="12"/>
  <c r="H622" i="12"/>
  <c r="H648" i="12"/>
  <c r="H445" i="12"/>
  <c r="G619" i="12"/>
  <c r="I619" i="12" s="1"/>
  <c r="I620" i="12"/>
  <c r="G115" i="12"/>
  <c r="I115" i="12" s="1"/>
  <c r="I116" i="12"/>
  <c r="H561" i="12"/>
  <c r="H480" i="12"/>
  <c r="H173" i="12"/>
  <c r="H715" i="12"/>
  <c r="H91" i="12"/>
  <c r="H478" i="25"/>
  <c r="H409" i="25"/>
  <c r="F356" i="25"/>
  <c r="H664" i="25"/>
  <c r="G392" i="25"/>
  <c r="H392" i="25" s="1"/>
  <c r="H393" i="25"/>
  <c r="G27" i="25"/>
  <c r="H28" i="25"/>
  <c r="H536" i="25"/>
  <c r="G535" i="25"/>
  <c r="H640" i="25"/>
  <c r="G639" i="25"/>
  <c r="H639" i="25" s="1"/>
  <c r="H341" i="25"/>
  <c r="G340" i="25"/>
  <c r="G473" i="25"/>
  <c r="H473" i="25" s="1"/>
  <c r="H474" i="25"/>
  <c r="G154" i="25"/>
  <c r="H154" i="25" s="1"/>
  <c r="G451" i="25"/>
  <c r="H451" i="25" s="1"/>
  <c r="H452" i="25"/>
  <c r="F222" i="25"/>
  <c r="H223" i="25"/>
  <c r="H358" i="25"/>
  <c r="G357" i="25"/>
  <c r="F74" i="25"/>
  <c r="H75" i="25"/>
  <c r="H595" i="25"/>
  <c r="G594" i="25"/>
  <c r="G695" i="25"/>
  <c r="H695" i="25" s="1"/>
  <c r="H696" i="25"/>
  <c r="G274" i="25"/>
  <c r="H274" i="25" s="1"/>
  <c r="G243" i="25"/>
  <c r="H244" i="25"/>
  <c r="G579" i="25"/>
  <c r="H579" i="25" s="1"/>
  <c r="H580" i="25"/>
  <c r="G113" i="25"/>
  <c r="H113" i="25" s="1"/>
  <c r="H114" i="25"/>
  <c r="H303" i="25"/>
  <c r="H196" i="25"/>
  <c r="G662" i="25"/>
  <c r="H663" i="25"/>
  <c r="G474" i="17"/>
  <c r="G689" i="17"/>
  <c r="G663" i="17"/>
  <c r="G624" i="17"/>
  <c r="G595" i="17"/>
  <c r="G536" i="17"/>
  <c r="G452" i="17"/>
  <c r="G431" i="17"/>
  <c r="G393" i="17"/>
  <c r="G358" i="17"/>
  <c r="G346" i="17"/>
  <c r="G244" i="17"/>
  <c r="G222" i="17"/>
  <c r="G197" i="17"/>
  <c r="G120" i="17"/>
  <c r="G28" i="17"/>
  <c r="G31" i="12"/>
  <c r="I31" i="12" s="1"/>
  <c r="F656" i="17"/>
  <c r="F532" i="17"/>
  <c r="H532" i="17" s="1"/>
  <c r="F513" i="17"/>
  <c r="F509" i="17"/>
  <c r="F510" i="17"/>
  <c r="F492" i="17"/>
  <c r="F481" i="17"/>
  <c r="F429" i="17"/>
  <c r="F427" i="17"/>
  <c r="F411" i="17"/>
  <c r="H411" i="17" s="1"/>
  <c r="F384" i="17"/>
  <c r="F368" i="17"/>
  <c r="F366" i="17"/>
  <c r="F695" i="17"/>
  <c r="F686" i="17"/>
  <c r="H686" i="17" s="1"/>
  <c r="F587" i="17"/>
  <c r="F585" i="17"/>
  <c r="F584" i="17"/>
  <c r="F576" i="17"/>
  <c r="H576" i="17" s="1"/>
  <c r="F351" i="17"/>
  <c r="H351" i="17" s="1"/>
  <c r="F338" i="17"/>
  <c r="F331" i="17"/>
  <c r="F328" i="17"/>
  <c r="F327" i="17"/>
  <c r="H172" i="12" l="1"/>
  <c r="H295" i="12"/>
  <c r="H423" i="12"/>
  <c r="H444" i="12"/>
  <c r="H126" i="12"/>
  <c r="H271" i="12"/>
  <c r="H714" i="12"/>
  <c r="H727" i="12"/>
  <c r="H629" i="12"/>
  <c r="H647" i="12"/>
  <c r="H85" i="12"/>
  <c r="F221" i="25"/>
  <c r="H222" i="25"/>
  <c r="G339" i="25"/>
  <c r="H339" i="25" s="1"/>
  <c r="H340" i="25"/>
  <c r="H243" i="25"/>
  <c r="G220" i="25"/>
  <c r="H27" i="25"/>
  <c r="G9" i="25"/>
  <c r="F66" i="25"/>
  <c r="H74" i="25"/>
  <c r="G356" i="25"/>
  <c r="H356" i="25" s="1"/>
  <c r="H357" i="25"/>
  <c r="H662" i="25"/>
  <c r="G651" i="25"/>
  <c r="H651" i="25" s="1"/>
  <c r="G534" i="25"/>
  <c r="H534" i="25" s="1"/>
  <c r="H535" i="25"/>
  <c r="H594" i="25"/>
  <c r="G588" i="25"/>
  <c r="H588" i="25" s="1"/>
  <c r="F428" i="17"/>
  <c r="H428" i="17" s="1"/>
  <c r="H429" i="17"/>
  <c r="F586" i="17"/>
  <c r="H586" i="17" s="1"/>
  <c r="H587" i="17"/>
  <c r="F333" i="17"/>
  <c r="H333" i="17" s="1"/>
  <c r="H338" i="17"/>
  <c r="G652" i="17"/>
  <c r="G589" i="17"/>
  <c r="G535" i="17"/>
  <c r="G357" i="17"/>
  <c r="G340" i="17"/>
  <c r="G221" i="17"/>
  <c r="G155" i="17"/>
  <c r="G114" i="17"/>
  <c r="G10" i="17"/>
  <c r="F315" i="17"/>
  <c r="H315" i="17" s="1"/>
  <c r="F320" i="17"/>
  <c r="F317" i="17"/>
  <c r="H317" i="17" s="1"/>
  <c r="F297" i="17"/>
  <c r="F272" i="17"/>
  <c r="H272" i="17" s="1"/>
  <c r="F260" i="17"/>
  <c r="F255" i="17"/>
  <c r="F243" i="17"/>
  <c r="F241" i="17"/>
  <c r="F232" i="17"/>
  <c r="F157" i="17"/>
  <c r="H157" i="17" s="1"/>
  <c r="F145" i="17"/>
  <c r="F102" i="17"/>
  <c r="H102" i="17" s="1"/>
  <c r="F96" i="17"/>
  <c r="H96" i="17" s="1"/>
  <c r="F78" i="17"/>
  <c r="F70" i="17"/>
  <c r="F61" i="17"/>
  <c r="H61" i="17" s="1"/>
  <c r="F59" i="17"/>
  <c r="F57" i="17"/>
  <c r="F42" i="17"/>
  <c r="H42" i="17" s="1"/>
  <c r="F44" i="17"/>
  <c r="H44" i="17" s="1"/>
  <c r="F26" i="17"/>
  <c r="H26" i="17" s="1"/>
  <c r="F25" i="17"/>
  <c r="F15" i="17"/>
  <c r="H15" i="17" s="1"/>
  <c r="H439" i="12" l="1"/>
  <c r="H389" i="12"/>
  <c r="H10" i="12"/>
  <c r="F9" i="25"/>
  <c r="H9" i="25" s="1"/>
  <c r="H66" i="25"/>
  <c r="G705" i="25"/>
  <c r="F220" i="25"/>
  <c r="H220" i="25" s="1"/>
  <c r="H221" i="25"/>
  <c r="F144" i="17"/>
  <c r="H144" i="17" s="1"/>
  <c r="H145" i="17"/>
  <c r="G706" i="17"/>
  <c r="F41" i="17"/>
  <c r="H41" i="17" s="1"/>
  <c r="G359" i="12"/>
  <c r="G644" i="12"/>
  <c r="F669" i="17"/>
  <c r="F693" i="17"/>
  <c r="H752" i="12" l="1"/>
  <c r="F705" i="25"/>
  <c r="H705" i="25" s="1"/>
  <c r="G625" i="12"/>
  <c r="I625" i="12" s="1"/>
  <c r="F627" i="17"/>
  <c r="H627" i="17" s="1"/>
  <c r="G183" i="12"/>
  <c r="G372" i="12"/>
  <c r="I372" i="12" s="1"/>
  <c r="G374" i="12"/>
  <c r="I374" i="12" s="1"/>
  <c r="G632" i="12"/>
  <c r="I632" i="12" s="1"/>
  <c r="G634" i="12"/>
  <c r="I634" i="12" s="1"/>
  <c r="G636" i="12"/>
  <c r="I636" i="12" s="1"/>
  <c r="G293" i="12"/>
  <c r="G699" i="12"/>
  <c r="I699" i="12" s="1"/>
  <c r="G695" i="12"/>
  <c r="I695" i="12" s="1"/>
  <c r="G697" i="12"/>
  <c r="I697" i="12" s="1"/>
  <c r="G703" i="12"/>
  <c r="I703" i="12" s="1"/>
  <c r="G673" i="12"/>
  <c r="G595" i="12"/>
  <c r="I595" i="12" s="1"/>
  <c r="G535" i="12"/>
  <c r="I535" i="12" s="1"/>
  <c r="G537" i="12"/>
  <c r="I537" i="12" s="1"/>
  <c r="G532" i="12"/>
  <c r="G526" i="12"/>
  <c r="I526" i="12" s="1"/>
  <c r="G521" i="12"/>
  <c r="I521" i="12" s="1"/>
  <c r="G470" i="12"/>
  <c r="G252" i="12"/>
  <c r="I252" i="12" s="1"/>
  <c r="G250" i="12"/>
  <c r="I250" i="12" s="1"/>
  <c r="G240" i="12"/>
  <c r="I240" i="12" s="1"/>
  <c r="G238" i="12"/>
  <c r="I238" i="12" s="1"/>
  <c r="G660" i="12"/>
  <c r="G224" i="12"/>
  <c r="I224" i="12" s="1"/>
  <c r="G168" i="12"/>
  <c r="I168" i="12" s="1"/>
  <c r="G469" i="12" l="1"/>
  <c r="I469" i="12" s="1"/>
  <c r="I470" i="12"/>
  <c r="G182" i="12"/>
  <c r="I182" i="12" s="1"/>
  <c r="I183" i="12"/>
  <c r="G292" i="12"/>
  <c r="I292" i="12" s="1"/>
  <c r="I293" i="12"/>
  <c r="G659" i="12"/>
  <c r="I659" i="12" s="1"/>
  <c r="I660" i="12"/>
  <c r="G531" i="12"/>
  <c r="I531" i="12" s="1"/>
  <c r="I532" i="12"/>
  <c r="G631" i="12"/>
  <c r="G371" i="12"/>
  <c r="I371" i="12" s="1"/>
  <c r="G694" i="12"/>
  <c r="I694" i="12" s="1"/>
  <c r="G534" i="12"/>
  <c r="I534" i="12" s="1"/>
  <c r="G101" i="12"/>
  <c r="I101" i="12" s="1"/>
  <c r="G750" i="12"/>
  <c r="G630" i="12" l="1"/>
  <c r="I630" i="12" s="1"/>
  <c r="I631" i="12"/>
  <c r="G749" i="12"/>
  <c r="I749" i="12" s="1"/>
  <c r="I750" i="12"/>
  <c r="F682" i="17"/>
  <c r="H682" i="17" s="1"/>
  <c r="F684" i="17"/>
  <c r="H684" i="17" s="1"/>
  <c r="F657" i="17"/>
  <c r="H657" i="17" s="1"/>
  <c r="F659" i="17"/>
  <c r="H659" i="17" s="1"/>
  <c r="F655" i="17"/>
  <c r="H655" i="17" s="1"/>
  <c r="F578" i="17"/>
  <c r="H578" i="17" s="1"/>
  <c r="F574" i="17"/>
  <c r="H574" i="17" s="1"/>
  <c r="F572" i="17"/>
  <c r="H572" i="17" s="1"/>
  <c r="F570" i="17"/>
  <c r="H570" i="17" s="1"/>
  <c r="F568" i="17"/>
  <c r="H568" i="17" s="1"/>
  <c r="F566" i="17"/>
  <c r="F547" i="17"/>
  <c r="F546" i="17"/>
  <c r="F544" i="17"/>
  <c r="F542" i="17"/>
  <c r="F508" i="17"/>
  <c r="H508" i="17" s="1"/>
  <c r="F495" i="17"/>
  <c r="F458" i="17"/>
  <c r="F448" i="17"/>
  <c r="H448" i="17" s="1"/>
  <c r="F450" i="17"/>
  <c r="H450" i="17" s="1"/>
  <c r="F445" i="17"/>
  <c r="F439" i="17"/>
  <c r="H439" i="17" s="1"/>
  <c r="F436" i="17"/>
  <c r="F434" i="17" s="1"/>
  <c r="H434" i="17" s="1"/>
  <c r="F414" i="17"/>
  <c r="F387" i="17"/>
  <c r="F383" i="17"/>
  <c r="F319" i="17"/>
  <c r="H319" i="17" s="1"/>
  <c r="F321" i="17"/>
  <c r="H321" i="17" s="1"/>
  <c r="F314" i="17"/>
  <c r="F309" i="17"/>
  <c r="H309" i="17" s="1"/>
  <c r="F307" i="17"/>
  <c r="H307" i="17" s="1"/>
  <c r="F305" i="17"/>
  <c r="H305" i="17" s="1"/>
  <c r="F291" i="17"/>
  <c r="H291" i="17" s="1"/>
  <c r="F285" i="17"/>
  <c r="F283" i="17"/>
  <c r="F211" i="17"/>
  <c r="H211" i="17" s="1"/>
  <c r="F240" i="17"/>
  <c r="F226" i="17"/>
  <c r="F214" i="17"/>
  <c r="F130" i="17"/>
  <c r="H130" i="17" s="1"/>
  <c r="F444" i="17" l="1"/>
  <c r="H444" i="17" s="1"/>
  <c r="H445" i="17"/>
  <c r="F382" i="17"/>
  <c r="H382" i="17" s="1"/>
  <c r="H383" i="17"/>
  <c r="F239" i="17"/>
  <c r="H239" i="17" s="1"/>
  <c r="H240" i="17"/>
  <c r="F654" i="17"/>
  <c r="F681" i="17"/>
  <c r="H681" i="17" s="1"/>
  <c r="F567" i="17"/>
  <c r="H567" i="17" s="1"/>
  <c r="F447" i="17"/>
  <c r="H447" i="17" s="1"/>
  <c r="G191" i="12"/>
  <c r="F248" i="17"/>
  <c r="F653" i="17" l="1"/>
  <c r="H653" i="17" s="1"/>
  <c r="H654" i="17"/>
  <c r="F60" i="17"/>
  <c r="F23" i="17"/>
  <c r="G617" i="12"/>
  <c r="G570" i="12"/>
  <c r="G546" i="12"/>
  <c r="I546" i="12" s="1"/>
  <c r="F530" i="17"/>
  <c r="F483" i="17"/>
  <c r="G616" i="12" l="1"/>
  <c r="I616" i="12" s="1"/>
  <c r="I617" i="12"/>
  <c r="F529" i="17"/>
  <c r="H529" i="17" s="1"/>
  <c r="H530" i="17"/>
  <c r="F694" i="17"/>
  <c r="H694" i="17" s="1"/>
  <c r="F634" i="17"/>
  <c r="F633" i="17" s="1"/>
  <c r="G576" i="12"/>
  <c r="I576" i="12" s="1"/>
  <c r="G564" i="12"/>
  <c r="G553" i="12"/>
  <c r="G552" i="12" s="1"/>
  <c r="I552" i="12" s="1"/>
  <c r="G478" i="12"/>
  <c r="G493" i="12"/>
  <c r="I493" i="12" s="1"/>
  <c r="G495" i="12"/>
  <c r="I495" i="12" s="1"/>
  <c r="G688" i="12"/>
  <c r="I688" i="12" s="1"/>
  <c r="G676" i="12"/>
  <c r="I676" i="12" s="1"/>
  <c r="G667" i="12"/>
  <c r="G666" i="12" s="1"/>
  <c r="I666" i="12" s="1"/>
  <c r="G651" i="12"/>
  <c r="I651" i="12" s="1"/>
  <c r="G653" i="12"/>
  <c r="I653" i="12" s="1"/>
  <c r="G655" i="12"/>
  <c r="I655" i="12" s="1"/>
  <c r="G657" i="12"/>
  <c r="I657" i="12" s="1"/>
  <c r="G398" i="12"/>
  <c r="G397" i="12" s="1"/>
  <c r="G420" i="12"/>
  <c r="G419" i="12" s="1"/>
  <c r="G415" i="12"/>
  <c r="I415" i="12" s="1"/>
  <c r="G413" i="12"/>
  <c r="I413" i="12" s="1"/>
  <c r="G735" i="12"/>
  <c r="G733" i="12" s="1"/>
  <c r="I733" i="12" s="1"/>
  <c r="G742" i="12"/>
  <c r="G387" i="12"/>
  <c r="G339" i="12"/>
  <c r="G338" i="12" s="1"/>
  <c r="I338" i="12" s="1"/>
  <c r="G336" i="12"/>
  <c r="I336" i="12" s="1"/>
  <c r="G334" i="12"/>
  <c r="G333" i="12" s="1"/>
  <c r="G325" i="12"/>
  <c r="I325" i="12" s="1"/>
  <c r="G324" i="12"/>
  <c r="G323" i="12" s="1"/>
  <c r="I323" i="12" s="1"/>
  <c r="G321" i="12"/>
  <c r="I321" i="12" s="1"/>
  <c r="G207" i="12"/>
  <c r="I207" i="12" s="1"/>
  <c r="G190" i="12"/>
  <c r="I190" i="12" s="1"/>
  <c r="G170" i="12"/>
  <c r="I170" i="12" s="1"/>
  <c r="G161" i="12"/>
  <c r="G158" i="12"/>
  <c r="G154" i="12"/>
  <c r="G153" i="12" s="1"/>
  <c r="G138" i="12"/>
  <c r="G109" i="12"/>
  <c r="I109" i="12" s="1"/>
  <c r="G71" i="12"/>
  <c r="I71" i="12" s="1"/>
  <c r="G50" i="12"/>
  <c r="F704" i="17"/>
  <c r="F636" i="17"/>
  <c r="H636" i="17" s="1"/>
  <c r="F639" i="17"/>
  <c r="F638" i="17" s="1"/>
  <c r="H638" i="17" s="1"/>
  <c r="F619" i="17"/>
  <c r="H619" i="17" s="1"/>
  <c r="F618" i="17"/>
  <c r="F617" i="17" s="1"/>
  <c r="H617" i="17" s="1"/>
  <c r="F615" i="17"/>
  <c r="H615" i="17" s="1"/>
  <c r="F561" i="17"/>
  <c r="H561" i="17" s="1"/>
  <c r="F549" i="17"/>
  <c r="H549" i="17" s="1"/>
  <c r="F540" i="17"/>
  <c r="F539" i="17" s="1"/>
  <c r="H539" i="17" s="1"/>
  <c r="F489" i="17"/>
  <c r="H489" i="17" s="1"/>
  <c r="F477" i="17"/>
  <c r="F466" i="17"/>
  <c r="F465" i="17" s="1"/>
  <c r="H465" i="17" s="1"/>
  <c r="F391" i="17"/>
  <c r="F408" i="17"/>
  <c r="H408" i="17" s="1"/>
  <c r="F406" i="17"/>
  <c r="H406" i="17" s="1"/>
  <c r="F284" i="17"/>
  <c r="H284" i="17" s="1"/>
  <c r="F282" i="17"/>
  <c r="H282" i="17" s="1"/>
  <c r="F280" i="17"/>
  <c r="H280" i="17" s="1"/>
  <c r="F264" i="17"/>
  <c r="H264" i="17" s="1"/>
  <c r="F256" i="17"/>
  <c r="H256" i="17" s="1"/>
  <c r="F254" i="17"/>
  <c r="H254" i="17" s="1"/>
  <c r="F247" i="17"/>
  <c r="H247" i="17" s="1"/>
  <c r="F218" i="17"/>
  <c r="F217" i="17" s="1"/>
  <c r="H217" i="17" s="1"/>
  <c r="F205" i="17"/>
  <c r="H205" i="17" s="1"/>
  <c r="F203" i="17"/>
  <c r="H203" i="17" s="1"/>
  <c r="F195" i="17"/>
  <c r="F192" i="17"/>
  <c r="F185" i="17"/>
  <c r="F184" i="17" s="1"/>
  <c r="F169" i="17"/>
  <c r="F138" i="17"/>
  <c r="H138" i="17" s="1"/>
  <c r="F101" i="17"/>
  <c r="F100" i="17" s="1"/>
  <c r="H100" i="17" s="1"/>
  <c r="F77" i="17"/>
  <c r="H77" i="17" s="1"/>
  <c r="F58" i="17"/>
  <c r="H58" i="17" s="1"/>
  <c r="F52" i="17"/>
  <c r="G549" i="12"/>
  <c r="G548" i="12" s="1"/>
  <c r="I548" i="12" s="1"/>
  <c r="G491" i="12"/>
  <c r="I491" i="12" s="1"/>
  <c r="G197" i="12"/>
  <c r="I197" i="12" s="1"/>
  <c r="G199" i="12"/>
  <c r="I199" i="12" s="1"/>
  <c r="F462" i="17"/>
  <c r="F461" i="17" s="1"/>
  <c r="H461" i="17" s="1"/>
  <c r="F404" i="17"/>
  <c r="H404" i="17" s="1"/>
  <c r="G581" i="12"/>
  <c r="I581" i="12" s="1"/>
  <c r="G567" i="12"/>
  <c r="I567" i="12" s="1"/>
  <c r="F494" i="17"/>
  <c r="H494" i="17" s="1"/>
  <c r="F480" i="17"/>
  <c r="H480" i="17" s="1"/>
  <c r="G583" i="12"/>
  <c r="I583" i="12" s="1"/>
  <c r="G585" i="12"/>
  <c r="I585" i="12" s="1"/>
  <c r="G587" i="12"/>
  <c r="I587" i="12" s="1"/>
  <c r="G589" i="12"/>
  <c r="I589" i="12" s="1"/>
  <c r="G574" i="12"/>
  <c r="I574" i="12" s="1"/>
  <c r="G578" i="12"/>
  <c r="I578" i="12" s="1"/>
  <c r="G571" i="12"/>
  <c r="I571" i="12" s="1"/>
  <c r="G569" i="12"/>
  <c r="I569" i="12" s="1"/>
  <c r="G559" i="12"/>
  <c r="I559" i="12" s="1"/>
  <c r="G550" i="12"/>
  <c r="I550" i="12" s="1"/>
  <c r="G508" i="12"/>
  <c r="I508" i="12" s="1"/>
  <c r="G487" i="12"/>
  <c r="I487" i="12" s="1"/>
  <c r="G454" i="12"/>
  <c r="I454" i="12" s="1"/>
  <c r="G452" i="12"/>
  <c r="I452" i="12" s="1"/>
  <c r="G643" i="12"/>
  <c r="I643" i="12" s="1"/>
  <c r="G692" i="12"/>
  <c r="G686" i="12"/>
  <c r="I686" i="12" s="1"/>
  <c r="G684" i="12"/>
  <c r="I684" i="12" s="1"/>
  <c r="G678" i="12"/>
  <c r="I678" i="12" s="1"/>
  <c r="G242" i="12"/>
  <c r="I242" i="12" s="1"/>
  <c r="G226" i="12"/>
  <c r="I226" i="12" s="1"/>
  <c r="G221" i="12"/>
  <c r="G213" i="12"/>
  <c r="G429" i="12"/>
  <c r="I429" i="12" s="1"/>
  <c r="G431" i="12"/>
  <c r="I431" i="12" s="1"/>
  <c r="G433" i="12"/>
  <c r="I433" i="12" s="1"/>
  <c r="G180" i="12"/>
  <c r="I180" i="12" s="1"/>
  <c r="G421" i="12"/>
  <c r="I421" i="12" s="1"/>
  <c r="G142" i="12"/>
  <c r="G96" i="12"/>
  <c r="I96" i="12" s="1"/>
  <c r="F692" i="17"/>
  <c r="H692" i="17" s="1"/>
  <c r="F302" i="17"/>
  <c r="H302" i="17" s="1"/>
  <c r="F311" i="17"/>
  <c r="H311" i="17" s="1"/>
  <c r="F667" i="17"/>
  <c r="F565" i="17"/>
  <c r="F557" i="17"/>
  <c r="H557" i="17" s="1"/>
  <c r="F556" i="17"/>
  <c r="F555" i="17" s="1"/>
  <c r="H555" i="17" s="1"/>
  <c r="F543" i="17"/>
  <c r="H543" i="17" s="1"/>
  <c r="F559" i="17"/>
  <c r="H559" i="17" s="1"/>
  <c r="F482" i="17"/>
  <c r="H482" i="17" s="1"/>
  <c r="F365" i="17"/>
  <c r="H365" i="17" s="1"/>
  <c r="F288" i="17"/>
  <c r="F293" i="17"/>
  <c r="H293" i="17" s="1"/>
  <c r="F278" i="17"/>
  <c r="H278" i="17" s="1"/>
  <c r="F231" i="17"/>
  <c r="H231" i="17" s="1"/>
  <c r="F262" i="17"/>
  <c r="H262" i="17" s="1"/>
  <c r="F125" i="17"/>
  <c r="H125" i="17" s="1"/>
  <c r="F93" i="17"/>
  <c r="F235" i="17"/>
  <c r="H235" i="17" s="1"/>
  <c r="F233" i="17"/>
  <c r="H233" i="17" s="1"/>
  <c r="F491" i="17"/>
  <c r="H491" i="17" s="1"/>
  <c r="F472" i="17"/>
  <c r="H472" i="17" s="1"/>
  <c r="F502" i="17"/>
  <c r="H502" i="17" s="1"/>
  <c r="F463" i="17"/>
  <c r="H463" i="17" s="1"/>
  <c r="F500" i="17"/>
  <c r="H500" i="17" s="1"/>
  <c r="F496" i="17"/>
  <c r="H496" i="17" s="1"/>
  <c r="F551" i="17"/>
  <c r="H551" i="17" s="1"/>
  <c r="F484" i="17"/>
  <c r="H484" i="17" s="1"/>
  <c r="F421" i="17"/>
  <c r="H421" i="17" s="1"/>
  <c r="F400" i="17"/>
  <c r="H400" i="17" s="1"/>
  <c r="F367" i="17"/>
  <c r="H367" i="17" s="1"/>
  <c r="F21" i="17"/>
  <c r="H21" i="17" s="1"/>
  <c r="G364" i="12"/>
  <c r="I364" i="12" s="1"/>
  <c r="G361" i="12"/>
  <c r="I361" i="12" s="1"/>
  <c r="F671" i="17"/>
  <c r="H671" i="17" s="1"/>
  <c r="F674" i="17"/>
  <c r="H674" i="17" s="1"/>
  <c r="G668" i="12"/>
  <c r="I668" i="12" s="1"/>
  <c r="G645" i="12"/>
  <c r="I645" i="12" s="1"/>
  <c r="G502" i="12"/>
  <c r="I502" i="12" s="1"/>
  <c r="G450" i="12"/>
  <c r="I450" i="12" s="1"/>
  <c r="G448" i="12"/>
  <c r="I448" i="12" s="1"/>
  <c r="G367" i="12"/>
  <c r="I367" i="12" s="1"/>
  <c r="G682" i="12"/>
  <c r="I682" i="12" s="1"/>
  <c r="G680" i="12"/>
  <c r="I680" i="12" s="1"/>
  <c r="G557" i="12"/>
  <c r="I557" i="12" s="1"/>
  <c r="G506" i="12"/>
  <c r="I506" i="12" s="1"/>
  <c r="G465" i="12"/>
  <c r="I465" i="12" s="1"/>
  <c r="G456" i="12"/>
  <c r="I456" i="12" s="1"/>
  <c r="G205" i="12"/>
  <c r="I205" i="12" s="1"/>
  <c r="G133" i="12"/>
  <c r="I133" i="12" s="1"/>
  <c r="F541" i="17"/>
  <c r="H541" i="17" s="1"/>
  <c r="F426" i="17"/>
  <c r="F415" i="17"/>
  <c r="H415" i="17" s="1"/>
  <c r="F374" i="17"/>
  <c r="H374" i="17" s="1"/>
  <c r="F372" i="17"/>
  <c r="H372" i="17" s="1"/>
  <c r="F361" i="17"/>
  <c r="H361" i="17" s="1"/>
  <c r="F677" i="17"/>
  <c r="H677" i="17" s="1"/>
  <c r="F553" i="17"/>
  <c r="H553" i="17" s="1"/>
  <c r="F470" i="17"/>
  <c r="H470" i="17" s="1"/>
  <c r="F459" i="17"/>
  <c r="H459" i="17" s="1"/>
  <c r="F498" i="17"/>
  <c r="H498" i="17" s="1"/>
  <c r="F419" i="17"/>
  <c r="H419" i="17" s="1"/>
  <c r="F378" i="17"/>
  <c r="H378" i="17" s="1"/>
  <c r="F369" i="17"/>
  <c r="H369" i="17" s="1"/>
  <c r="F164" i="17"/>
  <c r="H164" i="17" s="1"/>
  <c r="G598" i="12"/>
  <c r="I598" i="12" s="1"/>
  <c r="G463" i="12"/>
  <c r="I463" i="12" s="1"/>
  <c r="G442" i="12"/>
  <c r="G129" i="12"/>
  <c r="I129" i="12" s="1"/>
  <c r="F65" i="17"/>
  <c r="G435" i="12"/>
  <c r="I435" i="12" s="1"/>
  <c r="G54" i="12"/>
  <c r="I54" i="12" s="1"/>
  <c r="G670" i="12"/>
  <c r="I670" i="12" s="1"/>
  <c r="G29" i="12"/>
  <c r="I29" i="12" s="1"/>
  <c r="F39" i="17"/>
  <c r="H39" i="17" s="1"/>
  <c r="F98" i="17"/>
  <c r="H98" i="17" s="1"/>
  <c r="F355" i="17"/>
  <c r="H355" i="17" s="1"/>
  <c r="F511" i="17"/>
  <c r="H511" i="17" s="1"/>
  <c r="F417" i="17"/>
  <c r="H417" i="17" s="1"/>
  <c r="F413" i="17"/>
  <c r="H413" i="17" s="1"/>
  <c r="F376" i="17"/>
  <c r="H376" i="17" s="1"/>
  <c r="F225" i="17"/>
  <c r="H225" i="17" s="1"/>
  <c r="F313" i="17"/>
  <c r="H313" i="17" s="1"/>
  <c r="F81" i="17"/>
  <c r="H81" i="17" s="1"/>
  <c r="G150" i="12"/>
  <c r="F173" i="17"/>
  <c r="F181" i="17"/>
  <c r="F160" i="17"/>
  <c r="H160" i="17" s="1"/>
  <c r="G257" i="12"/>
  <c r="G202" i="12"/>
  <c r="G427" i="12"/>
  <c r="I427" i="12" s="1"/>
  <c r="F457" i="17"/>
  <c r="H457" i="17" s="1"/>
  <c r="F455" i="17"/>
  <c r="H455" i="17" s="1"/>
  <c r="F398" i="17"/>
  <c r="H398" i="17" s="1"/>
  <c r="F396" i="17"/>
  <c r="H396" i="17" s="1"/>
  <c r="F386" i="17"/>
  <c r="F363" i="17"/>
  <c r="H363" i="17" s="1"/>
  <c r="F344" i="17"/>
  <c r="F326" i="17"/>
  <c r="F298" i="17"/>
  <c r="H298" i="17" s="1"/>
  <c r="F296" i="17"/>
  <c r="H296" i="17" s="1"/>
  <c r="F259" i="17"/>
  <c r="F201" i="17"/>
  <c r="H201" i="17" s="1"/>
  <c r="F188" i="17"/>
  <c r="F178" i="17"/>
  <c r="F150" i="17"/>
  <c r="F132" i="17"/>
  <c r="H132" i="17" s="1"/>
  <c r="F36" i="17"/>
  <c r="H36" i="17" s="1"/>
  <c r="G489" i="12"/>
  <c r="I489" i="12" s="1"/>
  <c r="F402" i="17"/>
  <c r="H402" i="17" s="1"/>
  <c r="G672" i="12"/>
  <c r="I672" i="12" s="1"/>
  <c r="G544" i="12"/>
  <c r="I544" i="12" s="1"/>
  <c r="G542" i="12"/>
  <c r="I542" i="12" s="1"/>
  <c r="G529" i="12"/>
  <c r="I529" i="12" s="1"/>
  <c r="G513" i="12"/>
  <c r="G504" i="12"/>
  <c r="I504" i="12" s="1"/>
  <c r="G500" i="12"/>
  <c r="I500" i="12" s="1"/>
  <c r="G485" i="12"/>
  <c r="I485" i="12" s="1"/>
  <c r="G483" i="12"/>
  <c r="I483" i="12" s="1"/>
  <c r="G473" i="12"/>
  <c r="G409" i="12"/>
  <c r="I409" i="12" s="1"/>
  <c r="G393" i="12"/>
  <c r="G369" i="12"/>
  <c r="I369" i="12" s="1"/>
  <c r="G343" i="12"/>
  <c r="G313" i="12"/>
  <c r="I313" i="12" s="1"/>
  <c r="G275" i="12"/>
  <c r="G244" i="12"/>
  <c r="I244" i="12" s="1"/>
  <c r="G231" i="12"/>
  <c r="I231" i="12" s="1"/>
  <c r="G229" i="12"/>
  <c r="I229" i="12" s="1"/>
  <c r="G103" i="12"/>
  <c r="I103" i="12" s="1"/>
  <c r="G26" i="12"/>
  <c r="I26" i="12" s="1"/>
  <c r="F679" i="17"/>
  <c r="H679" i="17" s="1"/>
  <c r="F643" i="17"/>
  <c r="F607" i="17"/>
  <c r="H607" i="17" s="1"/>
  <c r="F442" i="17"/>
  <c r="H442" i="17" s="1"/>
  <c r="F237" i="17"/>
  <c r="H237" i="17" s="1"/>
  <c r="F199" i="17"/>
  <c r="H199" i="17" s="1"/>
  <c r="F72" i="17"/>
  <c r="G317" i="12"/>
  <c r="I317" i="12" s="1"/>
  <c r="G46" i="12"/>
  <c r="G627" i="12"/>
  <c r="I627" i="12" s="1"/>
  <c r="G510" i="12"/>
  <c r="I510" i="12" s="1"/>
  <c r="G411" i="12"/>
  <c r="I411" i="12" s="1"/>
  <c r="F629" i="17"/>
  <c r="H629" i="17" s="1"/>
  <c r="F611" i="17"/>
  <c r="H611" i="17" s="1"/>
  <c r="F423" i="17"/>
  <c r="H423" i="17" s="1"/>
  <c r="F69" i="17"/>
  <c r="F487" i="17"/>
  <c r="H487" i="17" s="1"/>
  <c r="G233" i="12"/>
  <c r="I233" i="12" s="1"/>
  <c r="F300" i="17"/>
  <c r="H300" i="17" s="1"/>
  <c r="I155" i="24"/>
  <c r="H155" i="24"/>
  <c r="E522" i="24"/>
  <c r="G521" i="24"/>
  <c r="G522" i="24" s="1"/>
  <c r="G520" i="24"/>
  <c r="G515" i="24"/>
  <c r="G514" i="24" s="1"/>
  <c r="G513" i="24" s="1"/>
  <c r="I513" i="24" s="1"/>
  <c r="G510" i="24"/>
  <c r="G509" i="24" s="1"/>
  <c r="G508" i="24" s="1"/>
  <c r="G505" i="24"/>
  <c r="G503" i="24"/>
  <c r="G501" i="24"/>
  <c r="G498" i="24"/>
  <c r="G495" i="24"/>
  <c r="G490" i="24"/>
  <c r="G483" i="24"/>
  <c r="G480" i="24"/>
  <c r="G477" i="24"/>
  <c r="G476" i="24" s="1"/>
  <c r="G472" i="24"/>
  <c r="G471" i="24" s="1"/>
  <c r="G470" i="24"/>
  <c r="G469" i="24" s="1"/>
  <c r="G468" i="24"/>
  <c r="G467" i="24" s="1"/>
  <c r="G465" i="24"/>
  <c r="G461" i="24"/>
  <c r="G460" i="24" s="1"/>
  <c r="G458" i="24"/>
  <c r="G457" i="24" s="1"/>
  <c r="G455" i="24"/>
  <c r="G453" i="24"/>
  <c r="G450" i="24"/>
  <c r="G447" i="24"/>
  <c r="G444" i="24"/>
  <c r="G439" i="24"/>
  <c r="G438" i="24" s="1"/>
  <c r="G437" i="24" s="1"/>
  <c r="G436" i="24" s="1"/>
  <c r="G432" i="24"/>
  <c r="G431" i="24" s="1"/>
  <c r="G430" i="24" s="1"/>
  <c r="G429" i="24" s="1"/>
  <c r="G426" i="24"/>
  <c r="G424" i="24"/>
  <c r="G422" i="24"/>
  <c r="G421" i="24"/>
  <c r="G420" i="24" s="1"/>
  <c r="G418" i="24"/>
  <c r="G416" i="24"/>
  <c r="G414" i="24"/>
  <c r="G408" i="24"/>
  <c r="G406" i="24"/>
  <c r="G402" i="24"/>
  <c r="G400" i="24"/>
  <c r="G397" i="24"/>
  <c r="G396" i="24" s="1"/>
  <c r="G391" i="24"/>
  <c r="G389" i="24"/>
  <c r="G387" i="24"/>
  <c r="G386" i="24" s="1"/>
  <c r="G383" i="24"/>
  <c r="G382" i="24" s="1"/>
  <c r="G378" i="24"/>
  <c r="G377" i="24" s="1"/>
  <c r="G375" i="24"/>
  <c r="G374" i="24" s="1"/>
  <c r="G372" i="24"/>
  <c r="G370" i="24"/>
  <c r="G368" i="24"/>
  <c r="G363" i="24"/>
  <c r="G361" i="24"/>
  <c r="G360" i="24"/>
  <c r="G359" i="24" s="1"/>
  <c r="G355" i="24"/>
  <c r="G350" i="24"/>
  <c r="G349" i="24" s="1"/>
  <c r="G347" i="24"/>
  <c r="G346" i="24" s="1"/>
  <c r="G344" i="24"/>
  <c r="G342" i="24"/>
  <c r="G340" i="24"/>
  <c r="G337" i="24"/>
  <c r="G334" i="24"/>
  <c r="G331" i="24"/>
  <c r="G329" i="24"/>
  <c r="G327" i="24"/>
  <c r="G326" i="24" s="1"/>
  <c r="G321" i="24"/>
  <c r="G320" i="24" s="1"/>
  <c r="G318" i="24"/>
  <c r="G317" i="24" s="1"/>
  <c r="G315" i="24"/>
  <c r="G313" i="24"/>
  <c r="G311" i="24"/>
  <c r="G309" i="24"/>
  <c r="G306" i="24"/>
  <c r="G303" i="24"/>
  <c r="G301" i="24"/>
  <c r="G298" i="24"/>
  <c r="G292" i="24"/>
  <c r="G290" i="24"/>
  <c r="G288" i="24"/>
  <c r="G286" i="24"/>
  <c r="G281" i="24"/>
  <c r="G280" i="24" s="1"/>
  <c r="G279" i="24" s="1"/>
  <c r="G278" i="24" s="1"/>
  <c r="G275" i="24"/>
  <c r="G274" i="24" s="1"/>
  <c r="G271" i="24"/>
  <c r="G270" i="24" s="1"/>
  <c r="G266" i="24"/>
  <c r="G265" i="24" s="1"/>
  <c r="G261" i="24"/>
  <c r="G259" i="24"/>
  <c r="G256" i="24"/>
  <c r="G254" i="24"/>
  <c r="G253" i="24"/>
  <c r="G252" i="24" s="1"/>
  <c r="G250" i="24"/>
  <c r="G249" i="24"/>
  <c r="G248" i="24" s="1"/>
  <c r="G246" i="24"/>
  <c r="G242" i="24"/>
  <c r="G241" i="24" s="1"/>
  <c r="G239" i="24"/>
  <c r="G237" i="24"/>
  <c r="G233" i="24"/>
  <c r="G232" i="24" s="1"/>
  <c r="G230" i="24"/>
  <c r="G228" i="24"/>
  <c r="G223" i="24"/>
  <c r="G221" i="24"/>
  <c r="G219" i="24"/>
  <c r="G217" i="24"/>
  <c r="G215" i="24"/>
  <c r="G209" i="24"/>
  <c r="G208" i="24" s="1"/>
  <c r="G206" i="24"/>
  <c r="G204" i="24"/>
  <c r="G201" i="24"/>
  <c r="G200" i="24" s="1"/>
  <c r="G199" i="24" s="1"/>
  <c r="G197" i="24"/>
  <c r="G195" i="24"/>
  <c r="G191" i="24"/>
  <c r="G189" i="24"/>
  <c r="G187" i="24"/>
  <c r="G183" i="24"/>
  <c r="G182" i="24" s="1"/>
  <c r="G181" i="24" s="1"/>
  <c r="G180" i="24" s="1"/>
  <c r="G178" i="24"/>
  <c r="G176" i="24"/>
  <c r="G173" i="24"/>
  <c r="G171" i="24"/>
  <c r="G167" i="24"/>
  <c r="G166" i="24" s="1"/>
  <c r="G162" i="24"/>
  <c r="G161" i="24" s="1"/>
  <c r="G160" i="24"/>
  <c r="G159" i="24" s="1"/>
  <c r="G158" i="24" s="1"/>
  <c r="G157" i="24" s="1"/>
  <c r="G153" i="24"/>
  <c r="G152" i="24" s="1"/>
  <c r="G151" i="24" s="1"/>
  <c r="G150" i="24" s="1"/>
  <c r="G148" i="24"/>
  <c r="G146" i="24"/>
  <c r="G143" i="24"/>
  <c r="G142" i="24" s="1"/>
  <c r="G141" i="24" s="1"/>
  <c r="G137" i="24"/>
  <c r="G136" i="24" s="1"/>
  <c r="G134" i="24"/>
  <c r="G133" i="24" s="1"/>
  <c r="G132" i="24" s="1"/>
  <c r="G128" i="24"/>
  <c r="G127" i="24" s="1"/>
  <c r="G126" i="24"/>
  <c r="G125" i="24" s="1"/>
  <c r="G123" i="24"/>
  <c r="G121" i="24"/>
  <c r="G119" i="24"/>
  <c r="G118" i="24"/>
  <c r="G117" i="24" s="1"/>
  <c r="G114" i="24"/>
  <c r="G112" i="24"/>
  <c r="G110" i="24"/>
  <c r="G108" i="24"/>
  <c r="G103" i="24"/>
  <c r="G102" i="24" s="1"/>
  <c r="G101" i="24" s="1"/>
  <c r="G100" i="24" s="1"/>
  <c r="G96" i="24"/>
  <c r="G95" i="24" s="1"/>
  <c r="G94" i="24" s="1"/>
  <c r="G91" i="24"/>
  <c r="G89" i="24"/>
  <c r="G87" i="24"/>
  <c r="G85" i="24"/>
  <c r="G82" i="24"/>
  <c r="G80" i="24"/>
  <c r="G77" i="24"/>
  <c r="G76" i="24" s="1"/>
  <c r="G73" i="24"/>
  <c r="G71" i="24"/>
  <c r="G68" i="24"/>
  <c r="G66" i="24" s="1"/>
  <c r="G65" i="24" s="1"/>
  <c r="G64" i="24" s="1"/>
  <c r="G61" i="24"/>
  <c r="G60" i="24" s="1"/>
  <c r="G58" i="24"/>
  <c r="G57" i="24" s="1"/>
  <c r="G55" i="24"/>
  <c r="G54" i="24" s="1"/>
  <c r="G53" i="24" s="1"/>
  <c r="G52" i="24" s="1"/>
  <c r="G50" i="24"/>
  <c r="G49" i="24" s="1"/>
  <c r="G48" i="24" s="1"/>
  <c r="H48" i="24" s="1"/>
  <c r="G45" i="24"/>
  <c r="G43" i="24"/>
  <c r="G40" i="24"/>
  <c r="G39" i="24" s="1"/>
  <c r="G38" i="24" s="1"/>
  <c r="G35" i="24"/>
  <c r="G34" i="24" s="1"/>
  <c r="G33" i="24" s="1"/>
  <c r="G32" i="24"/>
  <c r="G30" i="24" s="1"/>
  <c r="G28" i="24"/>
  <c r="G27" i="24"/>
  <c r="G21" i="24"/>
  <c r="G18" i="24"/>
  <c r="G16" i="24"/>
  <c r="G12" i="24"/>
  <c r="G11" i="24" s="1"/>
  <c r="G10" i="24" s="1"/>
  <c r="G147" i="12"/>
  <c r="G42" i="12"/>
  <c r="G524" i="12"/>
  <c r="I524" i="12" s="1"/>
  <c r="G459" i="12"/>
  <c r="I459" i="12" s="1"/>
  <c r="G290" i="12"/>
  <c r="G63" i="12"/>
  <c r="G405" i="12"/>
  <c r="G82" i="12"/>
  <c r="D29" i="8"/>
  <c r="G14" i="12"/>
  <c r="I14" i="12" s="1"/>
  <c r="G38" i="12"/>
  <c r="G57" i="12"/>
  <c r="I57" i="12" s="1"/>
  <c r="G59" i="12"/>
  <c r="I59" i="12" s="1"/>
  <c r="G66" i="12"/>
  <c r="G75" i="12"/>
  <c r="I75" i="12" s="1"/>
  <c r="G77" i="12"/>
  <c r="I77" i="12" s="1"/>
  <c r="G89" i="12"/>
  <c r="G94" i="12"/>
  <c r="I94" i="12" s="1"/>
  <c r="G98" i="12"/>
  <c r="I98" i="12" s="1"/>
  <c r="G105" i="12"/>
  <c r="I105" i="12" s="1"/>
  <c r="G107" i="12"/>
  <c r="I107" i="12" s="1"/>
  <c r="G112" i="12"/>
  <c r="G121" i="12"/>
  <c r="G124" i="12"/>
  <c r="G131" i="12"/>
  <c r="I131" i="12" s="1"/>
  <c r="G166" i="12"/>
  <c r="I166" i="12" s="1"/>
  <c r="G176" i="12"/>
  <c r="I176" i="12" s="1"/>
  <c r="G178" i="12"/>
  <c r="I178" i="12" s="1"/>
  <c r="G194" i="12"/>
  <c r="I194" i="12" s="1"/>
  <c r="G235" i="12"/>
  <c r="I235" i="12" s="1"/>
  <c r="G261" i="12"/>
  <c r="G267" i="12"/>
  <c r="G280" i="12"/>
  <c r="I280" i="12" s="1"/>
  <c r="G284" i="12"/>
  <c r="I284" i="12" s="1"/>
  <c r="G299" i="12"/>
  <c r="G304" i="12"/>
  <c r="I304" i="12" s="1"/>
  <c r="G307" i="12"/>
  <c r="I307" i="12" s="1"/>
  <c r="G310" i="12"/>
  <c r="I310" i="12" s="1"/>
  <c r="G315" i="12"/>
  <c r="I315" i="12" s="1"/>
  <c r="G328" i="12"/>
  <c r="G346" i="12"/>
  <c r="I346" i="12" s="1"/>
  <c r="G349" i="12"/>
  <c r="I349" i="12" s="1"/>
  <c r="G382" i="12"/>
  <c r="G461" i="12"/>
  <c r="I461" i="12" s="1"/>
  <c r="G467" i="12"/>
  <c r="I467" i="12" s="1"/>
  <c r="G555" i="12"/>
  <c r="I555" i="12" s="1"/>
  <c r="G592" i="12"/>
  <c r="I592" i="12" s="1"/>
  <c r="G603" i="12"/>
  <c r="G606" i="12"/>
  <c r="I606" i="12" s="1"/>
  <c r="G608" i="12"/>
  <c r="I608" i="12" s="1"/>
  <c r="G612" i="12"/>
  <c r="I612" i="12" s="1"/>
  <c r="G614" i="12"/>
  <c r="I614" i="12" s="1"/>
  <c r="G708" i="12"/>
  <c r="G718" i="12"/>
  <c r="I718" i="12" s="1"/>
  <c r="G720" i="12"/>
  <c r="I720" i="12" s="1"/>
  <c r="G723" i="12"/>
  <c r="I723" i="12" s="1"/>
  <c r="G731" i="12"/>
  <c r="I731" i="12" s="1"/>
  <c r="F13" i="17"/>
  <c r="H13" i="17" s="1"/>
  <c r="F19" i="17"/>
  <c r="H19" i="17" s="1"/>
  <c r="F24" i="17"/>
  <c r="H24" i="17" s="1"/>
  <c r="F48" i="17"/>
  <c r="F56" i="17"/>
  <c r="H56" i="17" s="1"/>
  <c r="F84" i="17"/>
  <c r="H84" i="17" s="1"/>
  <c r="F86" i="17"/>
  <c r="H86" i="17" s="1"/>
  <c r="F90" i="17"/>
  <c r="F104" i="17"/>
  <c r="H104" i="17" s="1"/>
  <c r="F106" i="17"/>
  <c r="H106" i="17" s="1"/>
  <c r="F111" i="17"/>
  <c r="F118" i="17"/>
  <c r="F123" i="17"/>
  <c r="H123" i="17" s="1"/>
  <c r="F127" i="17"/>
  <c r="H127" i="17" s="1"/>
  <c r="F134" i="17"/>
  <c r="H134" i="17" s="1"/>
  <c r="F136" i="17"/>
  <c r="H136" i="17" s="1"/>
  <c r="F141" i="17"/>
  <c r="F153" i="17"/>
  <c r="F162" i="17"/>
  <c r="H162" i="17" s="1"/>
  <c r="F213" i="17"/>
  <c r="H213" i="17" s="1"/>
  <c r="F209" i="17"/>
  <c r="H209" i="17" s="1"/>
  <c r="F219" i="17"/>
  <c r="H219" i="17" s="1"/>
  <c r="F227" i="17"/>
  <c r="H227" i="17" s="1"/>
  <c r="F229" i="17"/>
  <c r="H229" i="17" s="1"/>
  <c r="F251" i="17"/>
  <c r="H251" i="17" s="1"/>
  <c r="F270" i="17"/>
  <c r="F330" i="17"/>
  <c r="F349" i="17"/>
  <c r="H349" i="17" s="1"/>
  <c r="F353" i="17"/>
  <c r="H353" i="17" s="1"/>
  <c r="F380" i="17"/>
  <c r="H380" i="17" s="1"/>
  <c r="F437" i="17"/>
  <c r="H437" i="17" s="1"/>
  <c r="F468" i="17"/>
  <c r="H468" i="17" s="1"/>
  <c r="F505" i="17"/>
  <c r="H505" i="17" s="1"/>
  <c r="F516" i="17"/>
  <c r="F519" i="17"/>
  <c r="H519" i="17" s="1"/>
  <c r="F521" i="17"/>
  <c r="H521" i="17" s="1"/>
  <c r="F525" i="17"/>
  <c r="H525" i="17" s="1"/>
  <c r="F527" i="17"/>
  <c r="H527" i="17" s="1"/>
  <c r="F583" i="17"/>
  <c r="F593" i="17"/>
  <c r="F598" i="17"/>
  <c r="H598" i="17" s="1"/>
  <c r="F601" i="17"/>
  <c r="H601" i="17" s="1"/>
  <c r="F604" i="17"/>
  <c r="H604" i="17" s="1"/>
  <c r="F609" i="17"/>
  <c r="H609" i="17" s="1"/>
  <c r="F622" i="17"/>
  <c r="F646" i="17"/>
  <c r="H646" i="17" s="1"/>
  <c r="F649" i="17"/>
  <c r="H649" i="17" s="1"/>
  <c r="F699" i="17"/>
  <c r="G356" i="12"/>
  <c r="I356" i="12" s="1"/>
  <c r="G111" i="12" l="1"/>
  <c r="I111" i="12" s="1"/>
  <c r="I112" i="12"/>
  <c r="G49" i="12"/>
  <c r="I49" i="12" s="1"/>
  <c r="I50" i="12"/>
  <c r="G160" i="12"/>
  <c r="I160" i="12" s="1"/>
  <c r="I161" i="12"/>
  <c r="G45" i="12"/>
  <c r="I45" i="12" s="1"/>
  <c r="I46" i="12"/>
  <c r="G392" i="12"/>
  <c r="I392" i="12" s="1"/>
  <c r="I393" i="12"/>
  <c r="G441" i="12"/>
  <c r="I442" i="12"/>
  <c r="G332" i="12"/>
  <c r="I332" i="12" s="1"/>
  <c r="I333" i="12"/>
  <c r="G475" i="12"/>
  <c r="I475" i="12" s="1"/>
  <c r="I478" i="12"/>
  <c r="G264" i="12"/>
  <c r="I264" i="12" s="1"/>
  <c r="I267" i="12"/>
  <c r="G65" i="12"/>
  <c r="I65" i="12" s="1"/>
  <c r="I66" i="12"/>
  <c r="G512" i="12"/>
  <c r="I512" i="12" s="1"/>
  <c r="I513" i="12"/>
  <c r="G381" i="12"/>
  <c r="I382" i="12"/>
  <c r="G260" i="12"/>
  <c r="I260" i="12" s="1"/>
  <c r="I261" i="12"/>
  <c r="G404" i="12"/>
  <c r="I405" i="12"/>
  <c r="G146" i="12"/>
  <c r="I146" i="12" s="1"/>
  <c r="I147" i="12"/>
  <c r="G274" i="12"/>
  <c r="I275" i="12"/>
  <c r="G472" i="12"/>
  <c r="I472" i="12" s="1"/>
  <c r="I473" i="12"/>
  <c r="G201" i="12"/>
  <c r="I201" i="12" s="1"/>
  <c r="I202" i="12"/>
  <c r="G137" i="12"/>
  <c r="I138" i="12"/>
  <c r="G418" i="12"/>
  <c r="I418" i="12" s="1"/>
  <c r="I419" i="12"/>
  <c r="G327" i="12"/>
  <c r="I327" i="12" s="1"/>
  <c r="I328" i="12"/>
  <c r="G41" i="12"/>
  <c r="I42" i="12"/>
  <c r="G149" i="12"/>
  <c r="I149" i="12" s="1"/>
  <c r="I150" i="12"/>
  <c r="G602" i="12"/>
  <c r="I602" i="12" s="1"/>
  <c r="I603" i="12"/>
  <c r="G123" i="12"/>
  <c r="I123" i="12" s="1"/>
  <c r="I124" i="12"/>
  <c r="G62" i="12"/>
  <c r="I62" i="12" s="1"/>
  <c r="I63" i="12"/>
  <c r="G256" i="12"/>
  <c r="I256" i="12" s="1"/>
  <c r="I257" i="12"/>
  <c r="G141" i="12"/>
  <c r="I142" i="12"/>
  <c r="G212" i="12"/>
  <c r="I212" i="12" s="1"/>
  <c r="I213" i="12"/>
  <c r="G152" i="12"/>
  <c r="I152" i="12" s="1"/>
  <c r="I153" i="12"/>
  <c r="G386" i="12"/>
  <c r="I387" i="12"/>
  <c r="G396" i="12"/>
  <c r="I396" i="12" s="1"/>
  <c r="I397" i="12"/>
  <c r="G563" i="12"/>
  <c r="I563" i="12" s="1"/>
  <c r="I564" i="12"/>
  <c r="G81" i="12"/>
  <c r="I82" i="12"/>
  <c r="G707" i="12"/>
  <c r="I708" i="12"/>
  <c r="G298" i="12"/>
  <c r="I299" i="12"/>
  <c r="G120" i="12"/>
  <c r="I121" i="12"/>
  <c r="G88" i="12"/>
  <c r="I89" i="12"/>
  <c r="G37" i="12"/>
  <c r="I38" i="12"/>
  <c r="G289" i="12"/>
  <c r="I290" i="12"/>
  <c r="G342" i="12"/>
  <c r="I342" i="12" s="1"/>
  <c r="I343" i="12"/>
  <c r="G220" i="12"/>
  <c r="I221" i="12"/>
  <c r="G691" i="12"/>
  <c r="I692" i="12"/>
  <c r="G157" i="12"/>
  <c r="I157" i="12" s="1"/>
  <c r="I158" i="12"/>
  <c r="G741" i="12"/>
  <c r="I742" i="12"/>
  <c r="F621" i="17"/>
  <c r="H621" i="17" s="1"/>
  <c r="H622" i="17"/>
  <c r="F329" i="17"/>
  <c r="H329" i="17" s="1"/>
  <c r="H330" i="17"/>
  <c r="F564" i="17"/>
  <c r="H565" i="17"/>
  <c r="F269" i="17"/>
  <c r="H269" i="17" s="1"/>
  <c r="H270" i="17"/>
  <c r="F89" i="17"/>
  <c r="H89" i="17" s="1"/>
  <c r="H90" i="17"/>
  <c r="F149" i="17"/>
  <c r="H150" i="17"/>
  <c r="F64" i="17"/>
  <c r="H65" i="17"/>
  <c r="F425" i="17"/>
  <c r="H425" i="17" s="1"/>
  <c r="H426" i="17"/>
  <c r="F388" i="17"/>
  <c r="H388" i="17" s="1"/>
  <c r="H391" i="17"/>
  <c r="F703" i="17"/>
  <c r="H704" i="17"/>
  <c r="F68" i="17"/>
  <c r="H68" i="17" s="1"/>
  <c r="H69" i="17"/>
  <c r="F177" i="17"/>
  <c r="H177" i="17" s="1"/>
  <c r="H178" i="17"/>
  <c r="F325" i="17"/>
  <c r="H325" i="17" s="1"/>
  <c r="H326" i="17"/>
  <c r="F180" i="17"/>
  <c r="H180" i="17" s="1"/>
  <c r="H181" i="17"/>
  <c r="F632" i="17"/>
  <c r="H632" i="17" s="1"/>
  <c r="H633" i="17"/>
  <c r="F117" i="17"/>
  <c r="H118" i="17"/>
  <c r="F582" i="17"/>
  <c r="H583" i="17"/>
  <c r="F194" i="17"/>
  <c r="H194" i="17" s="1"/>
  <c r="H195" i="17"/>
  <c r="F698" i="17"/>
  <c r="H699" i="17"/>
  <c r="F152" i="17"/>
  <c r="H152" i="17" s="1"/>
  <c r="H153" i="17"/>
  <c r="F187" i="17"/>
  <c r="H187" i="17" s="1"/>
  <c r="H188" i="17"/>
  <c r="F343" i="17"/>
  <c r="H344" i="17"/>
  <c r="F172" i="17"/>
  <c r="H173" i="17"/>
  <c r="F168" i="17"/>
  <c r="H169" i="17"/>
  <c r="F476" i="17"/>
  <c r="H476" i="17" s="1"/>
  <c r="H477" i="17"/>
  <c r="F140" i="17"/>
  <c r="H140" i="17" s="1"/>
  <c r="H141" i="17"/>
  <c r="F110" i="17"/>
  <c r="H111" i="17"/>
  <c r="F642" i="17"/>
  <c r="H642" i="17" s="1"/>
  <c r="H643" i="17"/>
  <c r="F51" i="17"/>
  <c r="H51" i="17" s="1"/>
  <c r="H52" i="17"/>
  <c r="F183" i="17"/>
  <c r="H183" i="17" s="1"/>
  <c r="H184" i="17"/>
  <c r="F592" i="17"/>
  <c r="H593" i="17"/>
  <c r="F515" i="17"/>
  <c r="H515" i="17" s="1"/>
  <c r="H516" i="17"/>
  <c r="F47" i="17"/>
  <c r="H48" i="17"/>
  <c r="F71" i="17"/>
  <c r="H71" i="17" s="1"/>
  <c r="H72" i="17"/>
  <c r="F258" i="17"/>
  <c r="H258" i="17" s="1"/>
  <c r="H259" i="17"/>
  <c r="F385" i="17"/>
  <c r="H385" i="17" s="1"/>
  <c r="H386" i="17"/>
  <c r="F92" i="17"/>
  <c r="H92" i="17" s="1"/>
  <c r="H93" i="17"/>
  <c r="F287" i="17"/>
  <c r="H288" i="17"/>
  <c r="F191" i="17"/>
  <c r="H191" i="17" s="1"/>
  <c r="H192" i="17"/>
  <c r="G189" i="12"/>
  <c r="I189" i="12" s="1"/>
  <c r="G237" i="12"/>
  <c r="I237" i="12" s="1"/>
  <c r="G68" i="12"/>
  <c r="I68" i="12" s="1"/>
  <c r="F95" i="17"/>
  <c r="H95" i="17" s="1"/>
  <c r="F246" i="17"/>
  <c r="H246" i="17" s="1"/>
  <c r="G13" i="12"/>
  <c r="G717" i="12"/>
  <c r="G730" i="12"/>
  <c r="F55" i="17"/>
  <c r="F18" i="17"/>
  <c r="F304" i="17"/>
  <c r="H304" i="17" s="1"/>
  <c r="F12" i="17"/>
  <c r="G624" i="12"/>
  <c r="F626" i="17"/>
  <c r="G748" i="12"/>
  <c r="G223" i="12"/>
  <c r="I223" i="12" s="1"/>
  <c r="G165" i="12"/>
  <c r="G93" i="12"/>
  <c r="I93" i="12" s="1"/>
  <c r="G642" i="12"/>
  <c r="F208" i="17"/>
  <c r="F290" i="17"/>
  <c r="H290" i="17" s="1"/>
  <c r="F76" i="17"/>
  <c r="G367" i="24"/>
  <c r="G204" i="12"/>
  <c r="I204" i="12" s="1"/>
  <c r="G175" i="24"/>
  <c r="G345" i="12"/>
  <c r="I345" i="12" s="1"/>
  <c r="G279" i="12"/>
  <c r="G512" i="24"/>
  <c r="H512" i="24" s="1"/>
  <c r="G194" i="24"/>
  <c r="G193" i="24" s="1"/>
  <c r="G566" i="12"/>
  <c r="I566" i="12" s="1"/>
  <c r="G196" i="12"/>
  <c r="I196" i="12" s="1"/>
  <c r="G335" i="12"/>
  <c r="G175" i="12"/>
  <c r="G128" i="12"/>
  <c r="G408" i="12"/>
  <c r="I408" i="12" s="1"/>
  <c r="G650" i="12"/>
  <c r="G611" i="12"/>
  <c r="G285" i="24"/>
  <c r="G284" i="24" s="1"/>
  <c r="G283" i="24" s="1"/>
  <c r="G277" i="24" s="1"/>
  <c r="G443" i="24"/>
  <c r="G442" i="24" s="1"/>
  <c r="H513" i="24"/>
  <c r="G605" i="12"/>
  <c r="G56" i="12"/>
  <c r="I56" i="12" s="1"/>
  <c r="G15" i="24"/>
  <c r="G14" i="24" s="1"/>
  <c r="I14" i="24" s="1"/>
  <c r="G79" i="24"/>
  <c r="G186" i="24"/>
  <c r="G479" i="24"/>
  <c r="G475" i="24" s="1"/>
  <c r="G474" i="24" s="1"/>
  <c r="G447" i="12"/>
  <c r="I447" i="12" s="1"/>
  <c r="G458" i="12"/>
  <c r="I458" i="12" s="1"/>
  <c r="F666" i="17"/>
  <c r="F545" i="17"/>
  <c r="G366" i="24"/>
  <c r="G365" i="24" s="1"/>
  <c r="H365" i="24" s="1"/>
  <c r="G580" i="12"/>
  <c r="I580" i="12" s="1"/>
  <c r="G320" i="12"/>
  <c r="G554" i="12"/>
  <c r="I554" i="12" s="1"/>
  <c r="G520" i="12"/>
  <c r="I520" i="12" s="1"/>
  <c r="G426" i="12"/>
  <c r="G482" i="12"/>
  <c r="I482" i="12" s="1"/>
  <c r="G355" i="12"/>
  <c r="G413" i="24"/>
  <c r="G412" i="24" s="1"/>
  <c r="G411" i="24" s="1"/>
  <c r="I411" i="24" s="1"/>
  <c r="G156" i="24"/>
  <c r="I156" i="24" s="1"/>
  <c r="G214" i="24"/>
  <c r="G213" i="24" s="1"/>
  <c r="G212" i="24" s="1"/>
  <c r="H212" i="24" s="1"/>
  <c r="G385" i="24"/>
  <c r="G381" i="24" s="1"/>
  <c r="G665" i="12"/>
  <c r="F159" i="17"/>
  <c r="G591" i="12"/>
  <c r="I591" i="12" s="1"/>
  <c r="G303" i="12"/>
  <c r="G26" i="24"/>
  <c r="G25" i="24" s="1"/>
  <c r="G24" i="24" s="1"/>
  <c r="G23" i="24" s="1"/>
  <c r="G70" i="24"/>
  <c r="G107" i="24"/>
  <c r="F524" i="17"/>
  <c r="F504" i="17"/>
  <c r="H504" i="17" s="1"/>
  <c r="F224" i="17"/>
  <c r="G75" i="24"/>
  <c r="G84" i="24"/>
  <c r="G170" i="24"/>
  <c r="G169" i="24" s="1"/>
  <c r="G165" i="24" s="1"/>
  <c r="I165" i="24" s="1"/>
  <c r="G203" i="24"/>
  <c r="G202" i="24" s="1"/>
  <c r="G339" i="24"/>
  <c r="G399" i="24"/>
  <c r="G395" i="24" s="1"/>
  <c r="F371" i="17"/>
  <c r="H371" i="17" s="1"/>
  <c r="F261" i="17"/>
  <c r="H261" i="17" s="1"/>
  <c r="F360" i="17"/>
  <c r="H360" i="17" s="1"/>
  <c r="F253" i="17"/>
  <c r="H253" i="17" s="1"/>
  <c r="F645" i="17"/>
  <c r="F433" i="17"/>
  <c r="H433" i="17" s="1"/>
  <c r="F122" i="17"/>
  <c r="H122" i="17" s="1"/>
  <c r="F83" i="17"/>
  <c r="H83" i="17" s="1"/>
  <c r="F467" i="17"/>
  <c r="H467" i="17" s="1"/>
  <c r="G20" i="12"/>
  <c r="F518" i="17"/>
  <c r="F348" i="17"/>
  <c r="F216" i="17"/>
  <c r="F129" i="17"/>
  <c r="H129" i="17" s="1"/>
  <c r="G42" i="24"/>
  <c r="G37" i="24" s="1"/>
  <c r="I37" i="24" s="1"/>
  <c r="G145" i="24"/>
  <c r="G140" i="24" s="1"/>
  <c r="I140" i="24" s="1"/>
  <c r="G131" i="24"/>
  <c r="I131" i="24" s="1"/>
  <c r="G258" i="24"/>
  <c r="G308" i="24"/>
  <c r="G325" i="24"/>
  <c r="G116" i="24"/>
  <c r="G236" i="24"/>
  <c r="G245" i="24"/>
  <c r="G227" i="24"/>
  <c r="G264" i="24"/>
  <c r="G263" i="24" s="1"/>
  <c r="I263" i="24" s="1"/>
  <c r="G297" i="24"/>
  <c r="G354" i="24"/>
  <c r="G353" i="24" s="1"/>
  <c r="G352" i="24" s="1"/>
  <c r="H352" i="24" s="1"/>
  <c r="G405" i="24"/>
  <c r="G404" i="24" s="1"/>
  <c r="G464" i="24"/>
  <c r="G463" i="24" s="1"/>
  <c r="G489" i="24"/>
  <c r="G488" i="24" s="1"/>
  <c r="G487" i="24" s="1"/>
  <c r="I487" i="24" s="1"/>
  <c r="F454" i="17"/>
  <c r="H454" i="17" s="1"/>
  <c r="G100" i="12"/>
  <c r="I100" i="12" s="1"/>
  <c r="G706" i="12"/>
  <c r="I706" i="12" s="1"/>
  <c r="G497" i="12"/>
  <c r="I497" i="12" s="1"/>
  <c r="G541" i="12"/>
  <c r="I541" i="12" s="1"/>
  <c r="H150" i="24"/>
  <c r="I150" i="24"/>
  <c r="H283" i="24"/>
  <c r="H10" i="24"/>
  <c r="I10" i="24"/>
  <c r="I100" i="24"/>
  <c r="H100" i="24"/>
  <c r="H156" i="24"/>
  <c r="I278" i="24"/>
  <c r="H278" i="24"/>
  <c r="I436" i="24"/>
  <c r="H436" i="24"/>
  <c r="H508" i="24"/>
  <c r="I508" i="24"/>
  <c r="G507" i="24"/>
  <c r="H263" i="24"/>
  <c r="G410" i="24"/>
  <c r="H33" i="24"/>
  <c r="I33" i="24"/>
  <c r="H52" i="24"/>
  <c r="I52" i="24"/>
  <c r="I94" i="24"/>
  <c r="H94" i="24"/>
  <c r="G93" i="24"/>
  <c r="H180" i="24"/>
  <c r="I180" i="24"/>
  <c r="I429" i="24"/>
  <c r="H429" i="24"/>
  <c r="F198" i="17"/>
  <c r="H198" i="17" s="1"/>
  <c r="F597" i="17"/>
  <c r="F395" i="17"/>
  <c r="H395" i="17" s="1"/>
  <c r="F493" i="17"/>
  <c r="H493" i="17" s="1"/>
  <c r="F30" i="17"/>
  <c r="F691" i="17"/>
  <c r="F410" i="17"/>
  <c r="H410" i="17" s="1"/>
  <c r="F277" i="17"/>
  <c r="F479" i="17"/>
  <c r="H479" i="17" s="1"/>
  <c r="F614" i="17"/>
  <c r="F635" i="17"/>
  <c r="G255" i="12" l="1"/>
  <c r="G254" i="12" s="1"/>
  <c r="I254" i="12" s="1"/>
  <c r="G705" i="12"/>
  <c r="I705" i="12" s="1"/>
  <c r="I707" i="12"/>
  <c r="G48" i="12"/>
  <c r="I48" i="12" s="1"/>
  <c r="G649" i="12"/>
  <c r="I650" i="12"/>
  <c r="G119" i="12"/>
  <c r="I120" i="12"/>
  <c r="G12" i="12"/>
  <c r="I12" i="12" s="1"/>
  <c r="I13" i="12"/>
  <c r="G341" i="12"/>
  <c r="G127" i="12"/>
  <c r="I127" i="12" s="1"/>
  <c r="I128" i="12"/>
  <c r="G740" i="12"/>
  <c r="I740" i="12" s="1"/>
  <c r="I741" i="12"/>
  <c r="G219" i="12"/>
  <c r="I219" i="12" s="1"/>
  <c r="I220" i="12"/>
  <c r="G36" i="12"/>
  <c r="I36" i="12" s="1"/>
  <c r="I37" i="12"/>
  <c r="G297" i="12"/>
  <c r="I298" i="12"/>
  <c r="G380" i="12"/>
  <c r="I381" i="12"/>
  <c r="G440" i="12"/>
  <c r="I440" i="12" s="1"/>
  <c r="I441" i="12"/>
  <c r="G87" i="12"/>
  <c r="I88" i="12"/>
  <c r="G19" i="12"/>
  <c r="I20" i="12"/>
  <c r="G319" i="12"/>
  <c r="I319" i="12" s="1"/>
  <c r="I320" i="12"/>
  <c r="G623" i="12"/>
  <c r="I624" i="12"/>
  <c r="G716" i="12"/>
  <c r="I717" i="12"/>
  <c r="G288" i="12"/>
  <c r="I289" i="12"/>
  <c r="G664" i="12"/>
  <c r="I665" i="12"/>
  <c r="G354" i="12"/>
  <c r="I355" i="12"/>
  <c r="G601" i="12"/>
  <c r="I601" i="12" s="1"/>
  <c r="I605" i="12"/>
  <c r="G164" i="12"/>
  <c r="I165" i="12"/>
  <c r="G156" i="12"/>
  <c r="G417" i="12"/>
  <c r="I417" i="12" s="1"/>
  <c r="G425" i="12"/>
  <c r="I426" i="12"/>
  <c r="G61" i="12"/>
  <c r="I61" i="12" s="1"/>
  <c r="G174" i="12"/>
  <c r="I174" i="12" s="1"/>
  <c r="I175" i="12"/>
  <c r="G278" i="12"/>
  <c r="I279" i="12"/>
  <c r="G391" i="12"/>
  <c r="G145" i="12"/>
  <c r="G610" i="12"/>
  <c r="I610" i="12" s="1"/>
  <c r="I611" i="12"/>
  <c r="G641" i="12"/>
  <c r="I642" i="12"/>
  <c r="G729" i="12"/>
  <c r="I730" i="12"/>
  <c r="G302" i="12"/>
  <c r="I302" i="12" s="1"/>
  <c r="I303" i="12"/>
  <c r="G331" i="12"/>
  <c r="I335" i="12"/>
  <c r="I748" i="12"/>
  <c r="G403" i="12"/>
  <c r="I403" i="12" s="1"/>
  <c r="I404" i="12"/>
  <c r="G690" i="12"/>
  <c r="I690" i="12" s="1"/>
  <c r="I691" i="12"/>
  <c r="G80" i="12"/>
  <c r="I81" i="12"/>
  <c r="G385" i="12"/>
  <c r="I386" i="12"/>
  <c r="G140" i="12"/>
  <c r="I140" i="12" s="1"/>
  <c r="I141" i="12"/>
  <c r="G40" i="12"/>
  <c r="I40" i="12" s="1"/>
  <c r="I41" i="12"/>
  <c r="G136" i="12"/>
  <c r="I137" i="12"/>
  <c r="G273" i="12"/>
  <c r="I274" i="12"/>
  <c r="F190" i="17"/>
  <c r="F186" i="17" s="1"/>
  <c r="H186" i="17" s="1"/>
  <c r="F631" i="17"/>
  <c r="H631" i="17" s="1"/>
  <c r="H635" i="17"/>
  <c r="F591" i="17"/>
  <c r="H592" i="17"/>
  <c r="F342" i="17"/>
  <c r="H343" i="17"/>
  <c r="F697" i="17"/>
  <c r="H698" i="17"/>
  <c r="F116" i="17"/>
  <c r="H117" i="17"/>
  <c r="F702" i="17"/>
  <c r="H703" i="17"/>
  <c r="F63" i="17"/>
  <c r="H63" i="17" s="1"/>
  <c r="H64" i="17"/>
  <c r="F613" i="17"/>
  <c r="H613" i="17" s="1"/>
  <c r="H614" i="17"/>
  <c r="F215" i="17"/>
  <c r="H215" i="17" s="1"/>
  <c r="H216" i="17"/>
  <c r="F88" i="17"/>
  <c r="H88" i="17" s="1"/>
  <c r="F11" i="17"/>
  <c r="H11" i="17" s="1"/>
  <c r="H12" i="17"/>
  <c r="F347" i="17"/>
  <c r="H348" i="17"/>
  <c r="F223" i="17"/>
  <c r="H223" i="17" s="1"/>
  <c r="H224" i="17"/>
  <c r="F75" i="17"/>
  <c r="H75" i="17" s="1"/>
  <c r="H76" i="17"/>
  <c r="F46" i="17"/>
  <c r="H46" i="17" s="1"/>
  <c r="H47" i="17"/>
  <c r="F109" i="17"/>
  <c r="H110" i="17"/>
  <c r="F167" i="17"/>
  <c r="H168" i="17"/>
  <c r="F148" i="17"/>
  <c r="H149" i="17"/>
  <c r="F563" i="17"/>
  <c r="H563" i="17" s="1"/>
  <c r="H564" i="17"/>
  <c r="F176" i="17"/>
  <c r="F276" i="17"/>
  <c r="H276" i="17" s="1"/>
  <c r="H277" i="17"/>
  <c r="F596" i="17"/>
  <c r="H596" i="17" s="1"/>
  <c r="H597" i="17"/>
  <c r="F514" i="17"/>
  <c r="H514" i="17" s="1"/>
  <c r="H518" i="17"/>
  <c r="F641" i="17"/>
  <c r="H645" i="17"/>
  <c r="F538" i="17"/>
  <c r="H545" i="17"/>
  <c r="F17" i="17"/>
  <c r="H17" i="17" s="1"/>
  <c r="H18" i="17"/>
  <c r="F29" i="17"/>
  <c r="H30" i="17"/>
  <c r="F523" i="17"/>
  <c r="H523" i="17" s="1"/>
  <c r="H524" i="17"/>
  <c r="F665" i="17"/>
  <c r="H666" i="17"/>
  <c r="F207" i="17"/>
  <c r="H207" i="17" s="1"/>
  <c r="H208" i="17"/>
  <c r="F50" i="17"/>
  <c r="H50" i="17" s="1"/>
  <c r="H55" i="17"/>
  <c r="F286" i="17"/>
  <c r="H286" i="17" s="1"/>
  <c r="H287" i="17"/>
  <c r="F171" i="17"/>
  <c r="H171" i="17" s="1"/>
  <c r="H172" i="17"/>
  <c r="F581" i="17"/>
  <c r="H582" i="17"/>
  <c r="F324" i="17"/>
  <c r="F690" i="17"/>
  <c r="H691" i="17"/>
  <c r="F156" i="17"/>
  <c r="H156" i="17" s="1"/>
  <c r="H159" i="17"/>
  <c r="F625" i="17"/>
  <c r="H625" i="17" s="1"/>
  <c r="H626" i="17"/>
  <c r="H474" i="24"/>
  <c r="I474" i="24"/>
  <c r="I283" i="24"/>
  <c r="H14" i="24"/>
  <c r="I212" i="24"/>
  <c r="I365" i="24"/>
  <c r="H37" i="24"/>
  <c r="G441" i="24"/>
  <c r="I441" i="24" s="1"/>
  <c r="H487" i="24"/>
  <c r="I512" i="24"/>
  <c r="G486" i="24"/>
  <c r="G296" i="24"/>
  <c r="G295" i="24" s="1"/>
  <c r="G106" i="24"/>
  <c r="G105" i="24" s="1"/>
  <c r="G446" i="12"/>
  <c r="G519" i="12"/>
  <c r="G92" i="12"/>
  <c r="I92" i="12" s="1"/>
  <c r="G188" i="12"/>
  <c r="F432" i="17"/>
  <c r="F359" i="17"/>
  <c r="H131" i="24"/>
  <c r="G185" i="24"/>
  <c r="G139" i="24" s="1"/>
  <c r="H411" i="24"/>
  <c r="H165" i="24"/>
  <c r="G56" i="24"/>
  <c r="H56" i="24" s="1"/>
  <c r="F453" i="17"/>
  <c r="F245" i="17"/>
  <c r="G540" i="12"/>
  <c r="G481" i="12"/>
  <c r="G562" i="12"/>
  <c r="G324" i="24"/>
  <c r="G323" i="24" s="1"/>
  <c r="F121" i="17"/>
  <c r="H121" i="17" s="1"/>
  <c r="G435" i="24"/>
  <c r="I435" i="24" s="1"/>
  <c r="H441" i="24"/>
  <c r="H140" i="24"/>
  <c r="I352" i="24"/>
  <c r="I56" i="24"/>
  <c r="G244" i="24"/>
  <c r="G226" i="24"/>
  <c r="G225" i="24" s="1"/>
  <c r="I277" i="24"/>
  <c r="H277" i="24"/>
  <c r="H410" i="24"/>
  <c r="I410" i="24"/>
  <c r="I93" i="24"/>
  <c r="H93" i="24"/>
  <c r="H23" i="24"/>
  <c r="I23" i="24"/>
  <c r="I486" i="24"/>
  <c r="H486" i="24"/>
  <c r="H507" i="24"/>
  <c r="I507" i="24"/>
  <c r="G380" i="24"/>
  <c r="F475" i="17"/>
  <c r="F394" i="17"/>
  <c r="I255" i="12" l="1"/>
  <c r="G218" i="12"/>
  <c r="I218" i="12" s="1"/>
  <c r="G135" i="12"/>
  <c r="I136" i="12"/>
  <c r="G561" i="12"/>
  <c r="I561" i="12" s="1"/>
  <c r="I562" i="12"/>
  <c r="G424" i="12"/>
  <c r="I425" i="12"/>
  <c r="I288" i="12"/>
  <c r="G287" i="12"/>
  <c r="G480" i="12"/>
  <c r="I480" i="12" s="1"/>
  <c r="I481" i="12"/>
  <c r="G518" i="12"/>
  <c r="I518" i="12" s="1"/>
  <c r="I519" i="12"/>
  <c r="G272" i="12"/>
  <c r="I272" i="12" s="1"/>
  <c r="I273" i="12"/>
  <c r="G330" i="12"/>
  <c r="I330" i="12" s="1"/>
  <c r="I331" i="12"/>
  <c r="G640" i="12"/>
  <c r="I641" i="12"/>
  <c r="G277" i="12"/>
  <c r="I278" i="12"/>
  <c r="G340" i="12"/>
  <c r="I340" i="12" s="1"/>
  <c r="I341" i="12"/>
  <c r="G648" i="12"/>
  <c r="I648" i="12" s="1"/>
  <c r="I649" i="12"/>
  <c r="G539" i="12"/>
  <c r="I539" i="12" s="1"/>
  <c r="I540" i="12"/>
  <c r="G407" i="12"/>
  <c r="I407" i="12" s="1"/>
  <c r="G173" i="12"/>
  <c r="I173" i="12" s="1"/>
  <c r="G445" i="12"/>
  <c r="I445" i="12" s="1"/>
  <c r="I446" i="12"/>
  <c r="G155" i="12"/>
  <c r="I155" i="12" s="1"/>
  <c r="I156" i="12"/>
  <c r="G353" i="12"/>
  <c r="I354" i="12"/>
  <c r="G715" i="12"/>
  <c r="I716" i="12"/>
  <c r="G18" i="12"/>
  <c r="I18" i="12" s="1"/>
  <c r="I19" i="12"/>
  <c r="G379" i="12"/>
  <c r="I379" i="12" s="1"/>
  <c r="I380" i="12"/>
  <c r="G384" i="12"/>
  <c r="I384" i="12" s="1"/>
  <c r="I385" i="12"/>
  <c r="G144" i="12"/>
  <c r="I144" i="12" s="1"/>
  <c r="I145" i="12"/>
  <c r="G163" i="12"/>
  <c r="I163" i="12" s="1"/>
  <c r="I164" i="12"/>
  <c r="G663" i="12"/>
  <c r="I664" i="12"/>
  <c r="G622" i="12"/>
  <c r="I622" i="12" s="1"/>
  <c r="I623" i="12"/>
  <c r="G86" i="12"/>
  <c r="I86" i="12" s="1"/>
  <c r="I87" i="12"/>
  <c r="G296" i="12"/>
  <c r="I296" i="12" s="1"/>
  <c r="I297" i="12"/>
  <c r="G301" i="12"/>
  <c r="G44" i="12"/>
  <c r="G187" i="12"/>
  <c r="I187" i="12" s="1"/>
  <c r="I188" i="12"/>
  <c r="G79" i="12"/>
  <c r="I79" i="12" s="1"/>
  <c r="I80" i="12"/>
  <c r="G739" i="12"/>
  <c r="G728" i="12"/>
  <c r="I729" i="12"/>
  <c r="G390" i="12"/>
  <c r="I390" i="12" s="1"/>
  <c r="I391" i="12"/>
  <c r="I119" i="12"/>
  <c r="G118" i="12"/>
  <c r="I118" i="12" s="1"/>
  <c r="H190" i="17"/>
  <c r="F67" i="17"/>
  <c r="F275" i="17"/>
  <c r="H275" i="17" s="1"/>
  <c r="F624" i="17"/>
  <c r="H624" i="17" s="1"/>
  <c r="F537" i="17"/>
  <c r="H538" i="17"/>
  <c r="F689" i="17"/>
  <c r="H689" i="17" s="1"/>
  <c r="H690" i="17"/>
  <c r="H148" i="17"/>
  <c r="F147" i="17"/>
  <c r="H147" i="17" s="1"/>
  <c r="F346" i="17"/>
  <c r="H347" i="17"/>
  <c r="F393" i="17"/>
  <c r="H393" i="17" s="1"/>
  <c r="H394" i="17"/>
  <c r="F341" i="17"/>
  <c r="H341" i="17" s="1"/>
  <c r="H342" i="17"/>
  <c r="F323" i="17"/>
  <c r="H323" i="17" s="1"/>
  <c r="H324" i="17"/>
  <c r="F664" i="17"/>
  <c r="H665" i="17"/>
  <c r="F28" i="17"/>
  <c r="H28" i="17" s="1"/>
  <c r="H29" i="17"/>
  <c r="F640" i="17"/>
  <c r="H640" i="17" s="1"/>
  <c r="H641" i="17"/>
  <c r="F115" i="17"/>
  <c r="H115" i="17" s="1"/>
  <c r="H116" i="17"/>
  <c r="F590" i="17"/>
  <c r="H590" i="17" s="1"/>
  <c r="H591" i="17"/>
  <c r="F358" i="17"/>
  <c r="H358" i="17" s="1"/>
  <c r="H359" i="17"/>
  <c r="F108" i="17"/>
  <c r="H108" i="17" s="1"/>
  <c r="H109" i="17"/>
  <c r="F431" i="17"/>
  <c r="H431" i="17" s="1"/>
  <c r="H432" i="17"/>
  <c r="F701" i="17"/>
  <c r="H701" i="17" s="1"/>
  <c r="H702" i="17"/>
  <c r="F474" i="17"/>
  <c r="H474" i="17" s="1"/>
  <c r="H475" i="17"/>
  <c r="F244" i="17"/>
  <c r="H244" i="17" s="1"/>
  <c r="H245" i="17"/>
  <c r="F175" i="17"/>
  <c r="H175" i="17" s="1"/>
  <c r="H176" i="17"/>
  <c r="F166" i="17"/>
  <c r="H166" i="17" s="1"/>
  <c r="H167" i="17"/>
  <c r="F595" i="17"/>
  <c r="H595" i="17" s="1"/>
  <c r="F222" i="17"/>
  <c r="H222" i="17" s="1"/>
  <c r="F452" i="17"/>
  <c r="H452" i="17" s="1"/>
  <c r="H453" i="17"/>
  <c r="F197" i="17"/>
  <c r="F580" i="17"/>
  <c r="H580" i="17" s="1"/>
  <c r="H581" i="17"/>
  <c r="F696" i="17"/>
  <c r="H696" i="17" s="1"/>
  <c r="H697" i="17"/>
  <c r="G91" i="12"/>
  <c r="H105" i="24"/>
  <c r="G99" i="24"/>
  <c r="I105" i="24"/>
  <c r="H295" i="24"/>
  <c r="I295" i="24"/>
  <c r="F120" i="17"/>
  <c r="I139" i="24"/>
  <c r="H139" i="24"/>
  <c r="H185" i="24"/>
  <c r="I185" i="24"/>
  <c r="G9" i="24"/>
  <c r="H435" i="24"/>
  <c r="H323" i="24"/>
  <c r="I323" i="24"/>
  <c r="H225" i="24"/>
  <c r="I225" i="24"/>
  <c r="G211" i="24"/>
  <c r="H244" i="24"/>
  <c r="I244" i="24"/>
  <c r="H380" i="24"/>
  <c r="I380" i="24"/>
  <c r="G294" i="24"/>
  <c r="G172" i="12" l="1"/>
  <c r="I172" i="12" s="1"/>
  <c r="G352" i="12"/>
  <c r="I352" i="12" s="1"/>
  <c r="I353" i="12"/>
  <c r="G399" i="12"/>
  <c r="G727" i="12"/>
  <c r="I727" i="12" s="1"/>
  <c r="I728" i="12"/>
  <c r="G11" i="12"/>
  <c r="I11" i="12" s="1"/>
  <c r="I44" i="12"/>
  <c r="G286" i="12"/>
  <c r="I286" i="12" s="1"/>
  <c r="I287" i="12"/>
  <c r="G85" i="12"/>
  <c r="I85" i="12" s="1"/>
  <c r="I91" i="12"/>
  <c r="G738" i="12"/>
  <c r="I738" i="12" s="1"/>
  <c r="I739" i="12"/>
  <c r="G295" i="12"/>
  <c r="I295" i="12" s="1"/>
  <c r="I301" i="12"/>
  <c r="G271" i="12"/>
  <c r="I271" i="12" s="1"/>
  <c r="I277" i="12"/>
  <c r="I135" i="12"/>
  <c r="G126" i="12"/>
  <c r="I126" i="12" s="1"/>
  <c r="I663" i="12"/>
  <c r="G662" i="12"/>
  <c r="G714" i="12"/>
  <c r="I714" i="12" s="1"/>
  <c r="I715" i="12"/>
  <c r="G629" i="12"/>
  <c r="I629" i="12" s="1"/>
  <c r="I640" i="12"/>
  <c r="G423" i="12"/>
  <c r="I423" i="12" s="1"/>
  <c r="I424" i="12"/>
  <c r="G444" i="12"/>
  <c r="F589" i="17"/>
  <c r="H589" i="17" s="1"/>
  <c r="F10" i="17"/>
  <c r="H10" i="17" s="1"/>
  <c r="H67" i="17"/>
  <c r="F114" i="17"/>
  <c r="H114" i="17" s="1"/>
  <c r="H120" i="17"/>
  <c r="F155" i="17"/>
  <c r="H155" i="17" s="1"/>
  <c r="H197" i="17"/>
  <c r="F663" i="17"/>
  <c r="H664" i="17"/>
  <c r="F221" i="17"/>
  <c r="H221" i="17" s="1"/>
  <c r="F357" i="17"/>
  <c r="H357" i="17" s="1"/>
  <c r="F340" i="17"/>
  <c r="H340" i="17" s="1"/>
  <c r="H346" i="17"/>
  <c r="F536" i="17"/>
  <c r="H537" i="17"/>
  <c r="H99" i="24"/>
  <c r="I99" i="24"/>
  <c r="H9" i="24"/>
  <c r="I9" i="24"/>
  <c r="I211" i="24"/>
  <c r="H211" i="24"/>
  <c r="I294" i="24"/>
  <c r="H294" i="24"/>
  <c r="G517" i="24"/>
  <c r="G647" i="12" l="1"/>
  <c r="I647" i="12" s="1"/>
  <c r="I662" i="12"/>
  <c r="G389" i="12"/>
  <c r="I389" i="12" s="1"/>
  <c r="I399" i="12"/>
  <c r="G439" i="12"/>
  <c r="I439" i="12" s="1"/>
  <c r="I444" i="12"/>
  <c r="G10" i="12"/>
  <c r="H536" i="17"/>
  <c r="F535" i="17"/>
  <c r="H535" i="17" s="1"/>
  <c r="H663" i="17"/>
  <c r="F652" i="17"/>
  <c r="H652" i="17" s="1"/>
  <c r="I517" i="24"/>
  <c r="H517" i="24"/>
  <c r="G752" i="12" l="1"/>
  <c r="I752" i="12" s="1"/>
  <c r="I10" i="12"/>
  <c r="F706" i="17"/>
  <c r="H706" i="17" s="1"/>
</calcChain>
</file>

<file path=xl/sharedStrings.xml><?xml version="1.0" encoding="utf-8"?>
<sst xmlns="http://schemas.openxmlformats.org/spreadsheetml/2006/main" count="6022" uniqueCount="776">
  <si>
    <t>№ п/п</t>
  </si>
  <si>
    <t>Код раздела подраздела</t>
  </si>
  <si>
    <t xml:space="preserve">Код целевой статьи </t>
  </si>
  <si>
    <t>Код   вида расходов</t>
  </si>
  <si>
    <t>Общегосударственные вопросы</t>
  </si>
  <si>
    <t>Резервные фонды</t>
  </si>
  <si>
    <t>Резервные фонды местных администраций</t>
  </si>
  <si>
    <t>Национальная оборона</t>
  </si>
  <si>
    <t>Мобилизационная и вневойсковая  подготовка</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</si>
  <si>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</si>
  <si>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</si>
  <si>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Национальная экономика</t>
  </si>
  <si>
    <t>Транспорт</t>
  </si>
  <si>
    <t>Жилищно-коммунальное хозяйство</t>
  </si>
  <si>
    <t>Жилищное хозяйство</t>
  </si>
  <si>
    <t>Коммунальное хозяйство</t>
  </si>
  <si>
    <t>Благоустройство</t>
  </si>
  <si>
    <t>Другие вопросы в области жилищно-коммунального хозяйства</t>
  </si>
  <si>
    <t>Охрана окружающей среды</t>
  </si>
  <si>
    <t>Образование</t>
  </si>
  <si>
    <t>Дошкольное образование</t>
  </si>
  <si>
    <t>Общее образование</t>
  </si>
  <si>
    <t xml:space="preserve">Другие вопросы в области образования </t>
  </si>
  <si>
    <t xml:space="preserve">Культура </t>
  </si>
  <si>
    <t>Социальная политика</t>
  </si>
  <si>
    <t>Другие общегосударственные вопросы</t>
  </si>
  <si>
    <t>Социальное обеспечение населения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</si>
  <si>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</si>
  <si>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Руководитель контрольно-счетной палаты муниципального образования и его заместители</t>
  </si>
  <si>
    <t>Пенсионное обеспечение</t>
  </si>
  <si>
    <t>Глава муниципального образования</t>
  </si>
  <si>
    <r>
      <t xml:space="preserve">Обеспечение деятельности финансовых, налоговых и таможенных органов и органов </t>
    </r>
    <r>
      <rPr>
        <b/>
        <sz val="10"/>
        <color indexed="8"/>
        <rFont val="Times New Roman"/>
        <family val="1"/>
        <charset val="204"/>
      </rPr>
      <t>финансового</t>
    </r>
    <r>
      <rPr>
        <b/>
        <sz val="10"/>
        <rFont val="Times New Roman"/>
        <family val="1"/>
        <charset val="204"/>
      </rPr>
      <t xml:space="preserve"> (</t>
    </r>
    <r>
      <rPr>
        <b/>
        <sz val="10"/>
        <color indexed="8"/>
        <rFont val="Times New Roman"/>
        <family val="1"/>
        <charset val="204"/>
      </rPr>
      <t xml:space="preserve">финансово-бюджетного) </t>
    </r>
    <r>
      <rPr>
        <b/>
        <sz val="10"/>
        <rFont val="Times New Roman"/>
        <family val="1"/>
        <charset val="204"/>
      </rPr>
      <t>надзора</t>
    </r>
  </si>
  <si>
    <t>ИТОГО:</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</si>
  <si>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</si>
  <si>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Физическая культура и спорт</t>
  </si>
  <si>
    <t>к Решению Думы</t>
  </si>
  <si>
    <t>муниципального образования Алапаевское</t>
  </si>
  <si>
    <t>Связь и информатика</t>
  </si>
  <si>
    <t xml:space="preserve">Мероприятия в сфере культуры и искусства </t>
  </si>
  <si>
    <t>Сумма, тыс.рублей</t>
  </si>
  <si>
    <t xml:space="preserve">Культура, кинематография </t>
  </si>
  <si>
    <t>Массовый спорт</t>
  </si>
  <si>
    <t>Другие вопросы в области социальной политики</t>
  </si>
  <si>
    <t>Осуществление первичного воинского учета на территориях, где отсутствуют военные комиссариаты</t>
  </si>
  <si>
    <t>110</t>
  </si>
  <si>
    <t>Расходы на выплаты персоналу  казенных учреждений</t>
  </si>
  <si>
    <t>310</t>
  </si>
  <si>
    <t>Публичные нормативные социальные выплаты гражданам</t>
  </si>
  <si>
    <t>320</t>
  </si>
  <si>
    <t>Социальные выплаты гражданам, кроме публичных нормативных социальных выплат</t>
  </si>
  <si>
    <t>120</t>
  </si>
  <si>
    <t>870</t>
  </si>
  <si>
    <t>Резервные средства</t>
  </si>
  <si>
    <t>830</t>
  </si>
  <si>
    <t xml:space="preserve">Исполнение судебных актов </t>
  </si>
  <si>
    <t>Водное хозяйство</t>
  </si>
  <si>
    <t>810</t>
  </si>
  <si>
    <t>Дорожное хозяйство (дорожные фонды)</t>
  </si>
  <si>
    <t>410</t>
  </si>
  <si>
    <t>Администрация муниципального образования Алапаевское</t>
  </si>
  <si>
    <t>Управление образования Администрации муниципального образования Алапаевское</t>
  </si>
  <si>
    <t>Дума муниципального образования Алапаевское</t>
  </si>
  <si>
    <t>Контрольное управление муниципального образования Алапаевское</t>
  </si>
  <si>
    <t>Финансовое управление Администрации  муниципального образования Алапаевское</t>
  </si>
  <si>
    <t>Код целевой статьи</t>
  </si>
  <si>
    <t>Сумма., тыс.руб.</t>
  </si>
  <si>
    <t>Итого</t>
  </si>
  <si>
    <t>Другие вопросы в области национальной экономики</t>
  </si>
  <si>
    <t>Функционирование высшего должностного лица субъекта Российской Федерации и муниципального образования</t>
  </si>
  <si>
    <t>Мероприятия по содержанию гидротехнических сооружений</t>
  </si>
  <si>
    <t xml:space="preserve">Периодические издания, учрежденные органами законодательной и исполнительной власти
</t>
  </si>
  <si>
    <t>Средства массовой информации</t>
  </si>
  <si>
    <t>630</t>
  </si>
  <si>
    <t>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</si>
  <si>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Осуществление государственного полномочия Свердловской области по созданию административных комиссий</t>
  </si>
  <si>
    <t>Охрана объектов растительного и животного мира и среды их обитания</t>
  </si>
  <si>
    <t>Выплаты, связанные с компенсацией проезда по узкоколейной железной дороге  льготных категорий граждан на территории муниципального образования Алапаевское</t>
  </si>
  <si>
    <t>Иные закупки товаров, работ и услуг для обеспечения государственных (муниципальных) нужд</t>
  </si>
  <si>
    <t>240</t>
  </si>
  <si>
    <t>850</t>
  </si>
  <si>
    <t>Уплата налогов, сборов и иных платежей</t>
  </si>
  <si>
    <t>Расходы на выплаты персоналу государственных (муниципальных) органов</t>
  </si>
  <si>
    <t>730</t>
  </si>
  <si>
    <t xml:space="preserve">Обслуживание муниципального долга </t>
  </si>
  <si>
    <t>Лесное хозяйство</t>
  </si>
  <si>
    <t>610</t>
  </si>
  <si>
    <t>Субсидии бюджетным учреждениям</t>
  </si>
  <si>
    <t>0804</t>
  </si>
  <si>
    <t/>
  </si>
  <si>
    <t>Другие вопросы в области культуры, кинематографии</t>
  </si>
  <si>
    <t>620</t>
  </si>
  <si>
    <t>Субсидии автономным учреждениям</t>
  </si>
  <si>
    <t>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гражданам субсидий на оплату жилого помещения и коммунальных услуг»</t>
  </si>
  <si>
    <t>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</si>
  <si>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</si>
  <si>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</si>
  <si>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</si>
  <si>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</si>
  <si>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</si>
  <si>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 xml:space="preserve">Наименование муниципальной программы </t>
  </si>
  <si>
    <t>Наименование раздела, подраздела, целевой статьи и вида расходов</t>
  </si>
  <si>
    <t>Периодические издания, учрежденные органами законодательной и исполнительной власти</t>
  </si>
  <si>
    <t>Периодическая печать и издательства</t>
  </si>
  <si>
    <t>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</si>
  <si>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Подпрограмма «Стимулирование развития жилищного строительства»</t>
  </si>
  <si>
    <t>Подпрограмма "Развитие культуры и искусства"</t>
  </si>
  <si>
    <t xml:space="preserve">Непрограммные направления деятельности
</t>
  </si>
  <si>
    <t xml:space="preserve">Обеспечение деятельности органов местного самоуправления (центральный аппарат)
</t>
  </si>
  <si>
    <t>Депутаты Думы муниципального образования</t>
  </si>
  <si>
    <t>Обеспечение деятельности органов местного самоуправления (центральный аппарат)</t>
  </si>
  <si>
    <t>Исполнение обязательств по обслуживанию муниципального долга муниципального образования Алапаевское</t>
  </si>
  <si>
    <t>Подпрограмма "Развитие малого и среднего предпринимательства в муниципальном образовании Алапаевское"</t>
  </si>
  <si>
    <t>Поддержка малого и среднего предпринимательства в муниципальном образовании Алапаевское</t>
  </si>
  <si>
    <t>Подпрограмма "Развитие топливно-энергетического комплекса муниципального образования Алапаевское"</t>
  </si>
  <si>
    <t>Строительство объектов газификации в населенных пунктах</t>
  </si>
  <si>
    <t>Обеспечение деятельности учреждений в области управления сферой жилищно-коммунального хозяйства и строительства</t>
  </si>
  <si>
    <t>Обустройство источников нецентрализованного водоснабжения</t>
  </si>
  <si>
    <t>Разработка документов территориального планирования и градостроительного зонирования</t>
  </si>
  <si>
    <t>Мероприятия по управлению и распоряжению муниципальным имуществом, земельными участками, в том числе приобретению в муниципальную собственность муниципального образования Алапаевское</t>
  </si>
  <si>
    <t>Подпрограмма "Развитие системы дошкольного образования в муниципальном образовании Алапаевское"</t>
  </si>
  <si>
    <t>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</si>
  <si>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Организация питания в дошкольных организациях</t>
  </si>
  <si>
    <t>Подпрограмма "Развитие системы общего образования в муниципальном образовании Алапаевское"</t>
  </si>
  <si>
    <t>Организация предоставления общего образования и создание условий для  содержания детей в муниципальных общеобразовательных организациях</t>
  </si>
  <si>
    <t>Организация питания в общеобразовательных организациях</t>
  </si>
  <si>
    <t>Организация подвоза обучающихся к месту учебы</t>
  </si>
  <si>
    <t>Организация отдыха и оздоровления детей и подростков в каникулярное время в муниципальном образовании Алапаевское</t>
  </si>
  <si>
    <t>Подпрограмма "Развитие системы дополнительного образования, отдыха и оздоровления детей в муниципальном образовании Алапаевское"</t>
  </si>
  <si>
    <t>Организация и проведение муниципальных мероприятий в сфере образования</t>
  </si>
  <si>
    <t>Обеспечение деятельности муниципальных организаций</t>
  </si>
  <si>
    <t>Подпрограмма "Развитие потенциала молодежи муниципального образования Алапаевское"</t>
  </si>
  <si>
    <t>Развитие системы профориентации и трудоустройства несовершеннолетних граждан в свободное от учебы время на территории муниципального образования Алапаевское</t>
  </si>
  <si>
    <t>Подпрограмма "Сохранение и развитие узкоколейной железной дороги в Алапаевском районе"</t>
  </si>
  <si>
    <t>Содействие повышению доступности перевозок населения по узкоколейной железной дороге на территории Алапаевского района</t>
  </si>
  <si>
    <t xml:space="preserve">Подпрограмма "Информационное общество муниципального образования Алапаевское" </t>
  </si>
  <si>
    <t>Совершенствование информационно-технической инфраструктуры муниципального образования Алапаевское</t>
  </si>
  <si>
    <t xml:space="preserve">Подпрограмма "Развитие и обеспечение сохранности сети автомобильных дорог на территории муниципального образования Алапаевское" </t>
  </si>
  <si>
    <t>Ремонт автомобильных дорог общего пользования местного значения и искусственных сооружений, расположенных на них</t>
  </si>
  <si>
    <t xml:space="preserve">Подпрограмма "Повышение  безопасности  дорожного движения на территории муниципального образования Алапаевское" </t>
  </si>
  <si>
    <t>Мероприятия по организации дорожного движения в населенных пунктах муниципального образования Алапаевское</t>
  </si>
  <si>
    <t>Устройство тротуаров в населенных пунктах муниципального образования Алапаевское</t>
  </si>
  <si>
    <t xml:space="preserve">Реализация мероприятий по приоритетным направлениям работы с молодежью на территории муниципального образования Алапаевское
</t>
  </si>
  <si>
    <t xml:space="preserve">Подпрограмма "Патриотическое воспитание молодых граждан в муниципальном образовании Алапаевское"   </t>
  </si>
  <si>
    <t>Проведение военно-спортивных игр и оборонно-спортивных лагерей с целью допризывной подготовки молодежи к военной службе</t>
  </si>
  <si>
    <t>Организация предоставления услуг (выполнения работ) в сфере физической культуры и спорта</t>
  </si>
  <si>
    <t>Организация и проведение мероприятий в сфере физической культуры и спорта на территории муниципального образования Алапаевское</t>
  </si>
  <si>
    <t>Проффессиональная подготовка, переподготовка и повышение квалификации муниципальных служащих и лиц, замещающих муниципальные должности</t>
  </si>
  <si>
    <t>Подпрограмма "Развитие системы муниципальной службы муниципального образования Алапаевское"</t>
  </si>
  <si>
    <t>Противодействие коррупции в муниципальном образовании Алапаевское</t>
  </si>
  <si>
    <t>Подпрограмма "Противодействие коррупции в муниципальном образовании Алапаевское"</t>
  </si>
  <si>
    <t>Организация мониторинга эффективности противодействия коррупции</t>
  </si>
  <si>
    <t>Организация и проведение мероприятий среди людей с ограниченными возможностями здоровья на территории муниципального образования Алапаевское</t>
  </si>
  <si>
    <t>Организация деятельности муниципальных музеев, приобретение и хранение музейных предметов и музейных коллекций</t>
  </si>
  <si>
    <t xml:space="preserve">Организация библиотечного обслуживания населения, формирование и хранение библиотечных фондов муниципальных библиотек
</t>
  </si>
  <si>
    <t>Организация деятельности учреждений культуры и искусства культурно-досуговой сферы</t>
  </si>
  <si>
    <t>Обеспечение деятельности муниципальных организаций в сфере культуры муниципального образования Алапаевское</t>
  </si>
  <si>
    <t>Непрограммные направления деятельности</t>
  </si>
  <si>
    <t>Подпрограмма "Пенсионное обеспечение муниципальных служащих муниципального образования Алапаевское"</t>
  </si>
  <si>
    <t>Пенсионное обеспечение муниципальных служащих муниципального образования Алапаевское в соответствии с Законом Свердловской области "Об особенностях муниципальной службы на территории Свердловской области"</t>
  </si>
  <si>
    <t>Подпрограмма "Защита от чрезвычайных ситуаций и обеспечение радиационной безопасности на территории муниципального образования Алапаевское, гражданская оборона"</t>
  </si>
  <si>
    <t>Обеспечение развертывания объектов региональной автоматизированной системы централизованного оповещения и локальных средств оповещения населения об угрозе чрезвычайной ситуации</t>
  </si>
  <si>
    <t>Подпрограмма "Пожарная безопасность на территории муниципального образования Алапаевское"</t>
  </si>
  <si>
    <t>Выполнение работ по созданию и содержанию пожарных пирсов и водоисточников для целей пожаротушения</t>
  </si>
  <si>
    <t xml:space="preserve">Деятельность общественных объединений пожарной охраны в сфере пожарной безопасности </t>
  </si>
  <si>
    <t>Подпрограмма "Профилактика правонарушений, повышение правосознания граждан, социальная реабилитация отбывших уголовное наказание лиц и лиц, осужденных к мере наказания, не связанной с лишением свободы"</t>
  </si>
  <si>
    <t xml:space="preserve">Исполнение полномочий по обеспечению общественной безопасности на территории муниципального образования Алапаевское
</t>
  </si>
  <si>
    <t>Подпрограмма "Социальное обеспечение отдельных категорий граждан и финансовая поддержка социально-ориентированных некоммерческих организаций"</t>
  </si>
  <si>
    <t>Предоставление материальной помощи гражданам, проживающим на территории муниципального образования Алапаевское, оказавшимся в трудной (чрезввычайной) жизненной ситуации</t>
  </si>
  <si>
    <t>Субсидии на финансовую поддержку социально-ориентированным некоммерческим общественным организациям, осуществляющим социальную поддержку</t>
  </si>
  <si>
    <t xml:space="preserve">Подпрограмма "Обеспечение жильем молодых семей на территории муниципального образования Алапаевское"    </t>
  </si>
  <si>
    <t>Подпрограмма "Профилактика заболеваний и формирование здорового образа жизни"</t>
  </si>
  <si>
    <t>Мероприятия по профилактике наркомании, СПИДа, алкоголизма, курения в муниципальных образовательных организациях</t>
  </si>
  <si>
    <t>Подпрограмма "Иные вопросы в сфере здравоохранения (профилактика социально-значимых заболеваний - ВИЧ-инфекции и туберкулеза)</t>
  </si>
  <si>
    <t>Мероприятия по предупреждению распространения на территории муниципального образования Алапаевское ВИЧ-инфекции, наркомании и туберкулеза</t>
  </si>
  <si>
    <t xml:space="preserve">Оформление информационных стендов, содержащих информацию о профилактике ВИЧ-инфекции и туберкулеза </t>
  </si>
  <si>
    <t xml:space="preserve">Обеспечение деятельности территориальных органов </t>
  </si>
  <si>
    <t>Проведение противопаводковых мероприятий на водных объектах на территории муниципального образования Алапаевское</t>
  </si>
  <si>
    <t>Выполнение работ по созданию и содержанию заградительных противопожарных минерализованных полос</t>
  </si>
  <si>
    <t>Содержание автомобильных дорог общего пользования местного значения и искусственных сооружений на них</t>
  </si>
  <si>
    <t>Предоставление материальной помощи гражданам, проживающим на территории муниципального образования Алапаевское, оказавшимся в трудной (чрезвычайной) жизненной ситуации</t>
  </si>
  <si>
    <t>Профессиональная подготовка, переподготовка и повышение квалификации муниципальных служащих и лиц, замещающих муниципальные должности</t>
  </si>
  <si>
    <t xml:space="preserve">Мероприятия по проведению кадастрового учета, оценки рыночной стоимости объектов, государственной регистрации прав собственности 
</t>
  </si>
  <si>
    <t>Хозяйственное обслуживание органов местного самоуправления</t>
  </si>
  <si>
    <t>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t>
  </si>
  <si>
    <t>Проведение профилактических мероприятий по снижению детского дорожно-транспортного травматизма</t>
  </si>
  <si>
    <t>Сельское хозяйство и рыболовство</t>
  </si>
  <si>
    <t>Подпрограмма "Укрепление и развитие материально-технической базы образовательных организаций муниципального образования Алапаевское"</t>
  </si>
  <si>
    <t>1400046100</t>
  </si>
  <si>
    <t>7000051180</t>
  </si>
  <si>
    <t>7000000000</t>
  </si>
  <si>
    <t>7000041100</t>
  </si>
  <si>
    <t>7000041200</t>
  </si>
  <si>
    <t>7000042П00</t>
  </si>
  <si>
    <t>0420049100</t>
  </si>
  <si>
    <t>0420000000</t>
  </si>
  <si>
    <t>0400000000</t>
  </si>
  <si>
    <t>0420049200</t>
  </si>
  <si>
    <t>0420052500</t>
  </si>
  <si>
    <t>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</si>
  <si>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0830042700</t>
  </si>
  <si>
    <t>0830000000</t>
  </si>
  <si>
    <t>0800000000</t>
  </si>
  <si>
    <t>0210045110</t>
  </si>
  <si>
    <t>0210045120</t>
  </si>
  <si>
    <t>0220045310</t>
  </si>
  <si>
    <t>0220045320</t>
  </si>
  <si>
    <t>0230045600</t>
  </si>
  <si>
    <t>0710026020</t>
  </si>
  <si>
    <t>0710000000</t>
  </si>
  <si>
    <t>0700000000</t>
  </si>
  <si>
    <t>0710026030</t>
  </si>
  <si>
    <t>0710026040</t>
  </si>
  <si>
    <t>0710026060</t>
  </si>
  <si>
    <t>0730026150</t>
  </si>
  <si>
    <t>0730000000</t>
  </si>
  <si>
    <t>1510021010</t>
  </si>
  <si>
    <t>Деятельность общественных объединений пожарной охраны в сфере пожарной безопасности</t>
  </si>
  <si>
    <t>Обеспечение деятельности добровольных пожарных дружин и добровольных пожарных команд, осуществляющих деятельность на территории муниципального образования Алапаевское</t>
  </si>
  <si>
    <t>1310022010</t>
  </si>
  <si>
    <t>1310000000</t>
  </si>
  <si>
    <t>1310022040</t>
  </si>
  <si>
    <t>1300000000</t>
  </si>
  <si>
    <t>1350000000</t>
  </si>
  <si>
    <t>1350022200</t>
  </si>
  <si>
    <t>1320000000</t>
  </si>
  <si>
    <t>1320022100</t>
  </si>
  <si>
    <t>1320022110</t>
  </si>
  <si>
    <t>1320022150</t>
  </si>
  <si>
    <t>1320022130</t>
  </si>
  <si>
    <t xml:space="preserve"> Создание условий для деятельности добровольных формирований населения по охране общественного порядка</t>
  </si>
  <si>
    <t>1330022160</t>
  </si>
  <si>
    <t>1330000000</t>
  </si>
  <si>
    <t>0900000000</t>
  </si>
  <si>
    <t xml:space="preserve">Осуществление перевозок пассажиров автомобильным и иным видом транспорта </t>
  </si>
  <si>
    <t>1000000000</t>
  </si>
  <si>
    <t>1010000000</t>
  </si>
  <si>
    <t>1100000000</t>
  </si>
  <si>
    <t>1110000000</t>
  </si>
  <si>
    <t>1110023010</t>
  </si>
  <si>
    <t xml:space="preserve">Взносы на капитальный ремонт общего имущества в многоквартирных домах за муниципальные помещения   </t>
  </si>
  <si>
    <t>0830023180</t>
  </si>
  <si>
    <t>Капитальный и текущий ремонт муниципального жилищного фонда</t>
  </si>
  <si>
    <t>0810023080</t>
  </si>
  <si>
    <t>Подпрограмма "Энергосбережение и повышение энергетической эффективности муниципального образования Алапаевское"</t>
  </si>
  <si>
    <t>0840000000</t>
  </si>
  <si>
    <t>0830023480</t>
  </si>
  <si>
    <t>7000021010</t>
  </si>
  <si>
    <t>7000021020</t>
  </si>
  <si>
    <t>7000020040</t>
  </si>
  <si>
    <t>0500000000</t>
  </si>
  <si>
    <t>0550000000</t>
  </si>
  <si>
    <t>0550021030</t>
  </si>
  <si>
    <t>0100000000</t>
  </si>
  <si>
    <t>0100021010</t>
  </si>
  <si>
    <t>7000021050</t>
  </si>
  <si>
    <t>7000021030</t>
  </si>
  <si>
    <t>7000020700</t>
  </si>
  <si>
    <t>0100020070</t>
  </si>
  <si>
    <t>0300000000</t>
  </si>
  <si>
    <t>0550020040</t>
  </si>
  <si>
    <t>1400000000</t>
  </si>
  <si>
    <t>1500000000</t>
  </si>
  <si>
    <t>1510000000</t>
  </si>
  <si>
    <t>1520000000</t>
  </si>
  <si>
    <t>1520021030</t>
  </si>
  <si>
    <t>1520021040</t>
  </si>
  <si>
    <t>7000020100</t>
  </si>
  <si>
    <t>7000024100</t>
  </si>
  <si>
    <t>1020000000</t>
  </si>
  <si>
    <t>1040000000</t>
  </si>
  <si>
    <t>1030000000</t>
  </si>
  <si>
    <t>1030021070</t>
  </si>
  <si>
    <t>0300023010</t>
  </si>
  <si>
    <t>0300023020</t>
  </si>
  <si>
    <t>0530000000</t>
  </si>
  <si>
    <t>0530023020</t>
  </si>
  <si>
    <t>0810000000</t>
  </si>
  <si>
    <t>0820000000</t>
  </si>
  <si>
    <t>0850000000</t>
  </si>
  <si>
    <t>0200000000</t>
  </si>
  <si>
    <t>0210000000</t>
  </si>
  <si>
    <t>0210025010</t>
  </si>
  <si>
    <t>0210025040</t>
  </si>
  <si>
    <t>0240000000</t>
  </si>
  <si>
    <t>0240025020</t>
  </si>
  <si>
    <t>0220000000</t>
  </si>
  <si>
    <t>0220025010</t>
  </si>
  <si>
    <t>0220025050</t>
  </si>
  <si>
    <t>0220025060</t>
  </si>
  <si>
    <t>0220045400</t>
  </si>
  <si>
    <t>0230000000</t>
  </si>
  <si>
    <t>0230025010</t>
  </si>
  <si>
    <t>1200000000</t>
  </si>
  <si>
    <t>1210000000</t>
  </si>
  <si>
    <t>1210028020</t>
  </si>
  <si>
    <t>0230025040</t>
  </si>
  <si>
    <t>0250000000</t>
  </si>
  <si>
    <t>0600000000</t>
  </si>
  <si>
    <t>0610000000</t>
  </si>
  <si>
    <t>0610027120</t>
  </si>
  <si>
    <t>0630000000</t>
  </si>
  <si>
    <t>0630027240</t>
  </si>
  <si>
    <t>0630027290</t>
  </si>
  <si>
    <t>0410000000</t>
  </si>
  <si>
    <t>0410079010</t>
  </si>
  <si>
    <t>0420079050</t>
  </si>
  <si>
    <t>0420079070</t>
  </si>
  <si>
    <t>0440000000</t>
  </si>
  <si>
    <t>7000079010</t>
  </si>
  <si>
    <t>0420079100</t>
  </si>
  <si>
    <t>0450000000</t>
  </si>
  <si>
    <t>1210028010</t>
  </si>
  <si>
    <t>1210028030</t>
  </si>
  <si>
    <t>7000020600</t>
  </si>
  <si>
    <t>0100011130</t>
  </si>
  <si>
    <t>0550021010</t>
  </si>
  <si>
    <t xml:space="preserve">Капитальный и текущий ремонт муниципального жилищного фонда
</t>
  </si>
  <si>
    <t xml:space="preserve"> Подпрограмма "Развитие жилищно-коммунального хозяйства муниципального образования Алапаевское"</t>
  </si>
  <si>
    <t xml:space="preserve">Подпрограмма "Повышение благоустройства жилищного фонда муниципального образования Алапаевское и создание благоприятной среды проживания граждан" </t>
  </si>
  <si>
    <t>0850023330</t>
  </si>
  <si>
    <t>0300021010</t>
  </si>
  <si>
    <t>0250021010</t>
  </si>
  <si>
    <t>0250025010</t>
  </si>
  <si>
    <t>0250025030</t>
  </si>
  <si>
    <t>1400021010</t>
  </si>
  <si>
    <t>0820063110</t>
  </si>
  <si>
    <t>Приложение №5</t>
  </si>
  <si>
    <t>0450049100</t>
  </si>
  <si>
    <t>0450049200</t>
  </si>
  <si>
    <t>Председатель представительного органа муниципального образования</t>
  </si>
  <si>
    <t>7000021100</t>
  </si>
  <si>
    <t xml:space="preserve">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Российской Федерации по предоставлению мер социальной поддержки по оплате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</si>
  <si>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t>
  </si>
  <si>
    <t>0300023060</t>
  </si>
  <si>
    <t>Создание и приобретение необходимого для совершенствования управления муниципальной собственностью муниципального образования Алапаевское программного обеспечения</t>
  </si>
  <si>
    <t>1320022120</t>
  </si>
  <si>
    <t>Создание, комплектование и обучение добровольных пожарных дружин, расходы по выплате компенсаций и льгот добровольным пожарным</t>
  </si>
  <si>
    <t>Составление, оформление и анализ  топливно-энергетического баланса муниципального образования Алапаевское</t>
  </si>
  <si>
    <t>0840023230</t>
  </si>
  <si>
    <t>Сохранение объектов культурного наследия (памятников истории)</t>
  </si>
  <si>
    <t>7000026100</t>
  </si>
  <si>
    <t>Судебная система</t>
  </si>
  <si>
    <t>7000051200</t>
  </si>
  <si>
    <t>Финансовое обеспечение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</si>
  <si>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целевые</t>
  </si>
  <si>
    <t>местные</t>
  </si>
  <si>
    <t>ИТОГО</t>
  </si>
  <si>
    <t>7000023060</t>
  </si>
  <si>
    <t>Прочие мероприятия в области сельскохозяйственного производства</t>
  </si>
  <si>
    <t>1110023040</t>
  </si>
  <si>
    <t>1600023010</t>
  </si>
  <si>
    <t>1600000000</t>
  </si>
  <si>
    <t>1600023020</t>
  </si>
  <si>
    <t>Осуществление экологического просвещения населения</t>
  </si>
  <si>
    <t>Дополнительное образование детей</t>
  </si>
  <si>
    <t>0240025160</t>
  </si>
  <si>
    <t>Развитие архивного дела в муниципальном  образовании Алапаевское</t>
  </si>
  <si>
    <t>Благоустройство дворовых территорий в населенных пунктах муниципального образования Алапаевское</t>
  </si>
  <si>
    <t>Формирование законопослушного поведения на дорогах</t>
  </si>
  <si>
    <t>0810023090</t>
  </si>
  <si>
    <t>Содержание и обслуживание муниципальных сетей водоснабжения и водоотведения в населенных пунктах</t>
  </si>
  <si>
    <t>Пропаганда и популяризация предпринимательской деятельности</t>
  </si>
  <si>
    <t>0530023030</t>
  </si>
  <si>
    <t>7000023080</t>
  </si>
  <si>
    <t>Прочие мероприятия в области жилищно-коммунального хозяйства</t>
  </si>
  <si>
    <t>0240025120</t>
  </si>
  <si>
    <t>Мероприятия по созданию в общеобразовательных организациях, расположенных в сельской местности, условий для занятий физической культурой и спортом</t>
  </si>
  <si>
    <t>04200R4620</t>
  </si>
  <si>
    <t>Предоставление социальных выплат молодым семьям на приобретение (строительство) жилья на условиях софинансирования из федерального бюджета</t>
  </si>
  <si>
    <t>04400L4970</t>
  </si>
  <si>
    <t>7000023030</t>
  </si>
  <si>
    <t>0540063020</t>
  </si>
  <si>
    <t>Развитие объектов показа, объектов досуга, объектов активного туризма в муниципальном образовании Алапаевское</t>
  </si>
  <si>
    <t>Прочие мероприятия по управлению и распоряжению муниципальным имуществом</t>
  </si>
  <si>
    <t>Обеспечение мероприятий по оборудованию спортивных площадок в общеобразовательных организациях муниципального образования Алапаевское</t>
  </si>
  <si>
    <t>Проведение ремонтных работ зданий муниципальных учреждений культуры муниципального образования Алапаевское, приобретение для таких учреждений специального оборудования, музыкального оборудования и музыкальных инструментов</t>
  </si>
  <si>
    <t>0540000000</t>
  </si>
  <si>
    <t>Подпрограмма "Развитие туризма в муниципальном образовании Алапаевское"</t>
  </si>
  <si>
    <t>Организация отдыха детей в учебное время</t>
  </si>
  <si>
    <t>0230045500</t>
  </si>
  <si>
    <t>0230025060</t>
  </si>
  <si>
    <t>0920022010</t>
  </si>
  <si>
    <t>Организация массовых экологических акций в рамках проведения субботников</t>
  </si>
  <si>
    <t>0920022040</t>
  </si>
  <si>
    <t>Мониторинг состояния окружающей среды</t>
  </si>
  <si>
    <t>0920022050</t>
  </si>
  <si>
    <t>Мероприятия в сфере обращения с отходами</t>
  </si>
  <si>
    <t>0910023020</t>
  </si>
  <si>
    <t>0920022030</t>
  </si>
  <si>
    <t>Подпрограмма "Предоставление региональной поддержки молодым семьям на улучшение жилищных условий "</t>
  </si>
  <si>
    <t>0460079010</t>
  </si>
  <si>
    <t>7000023040</t>
  </si>
  <si>
    <t>Расходы, зарезервированные на реализацию проектов инициативного бюджетирования</t>
  </si>
  <si>
    <t>0840023530</t>
  </si>
  <si>
    <t>Содержание подстанции 35/6 кВ "ВСМЗ" пгт В.Синячиха</t>
  </si>
  <si>
    <t>Подпрограмма "Обеспечение реализации муниципальной программы муниципального образования Алапаевское "Совершенствование социально-экономической политики на территории муниципального образования Алапаевское до 2024 года"</t>
  </si>
  <si>
    <t>Муниципальная программа "Совершенствование социально-экономической политики на территории муниципального образования Алапаевское до 2024 года"</t>
  </si>
  <si>
    <t>Муниципальная программа "Управление финансами муниципального образования Алапаевское до 2024 года"</t>
  </si>
  <si>
    <t>Муниципальная программа "Повышение эффективности управления муниципальной собственностью муниципального образования Алапаевское до 2024 года"</t>
  </si>
  <si>
    <t>Муниципальная программа "Обеспечение деятельности по комплектованию, учету, хранению и использованию архивных документов, находящихся в муниципальной собственности муниципального образования Алапаевское, до 2024 года"</t>
  </si>
  <si>
    <t>Муниципальная программа "Развитие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2024 года"</t>
  </si>
  <si>
    <t>Муниципальная программа "Обеспечение общественной безопасности на территории муниципального образования Алапаевское до 2024 года"</t>
  </si>
  <si>
    <t xml:space="preserve">Подпрограмма "Обеспечение реализации муниципальной программы "Обеспечение общественной безопасности на территории муниципального образования Алапаевское до 2024 года"
</t>
  </si>
  <si>
    <t>Муниципальная программа "Обеспечение рационального и безопасного природопользования на территории муниципального образования Алапаевское до 2024 года"</t>
  </si>
  <si>
    <t>Муниципальная программа "Развитие транспорта, дорожного хозяйства, связи и информационных технологий муниципального образования Алапаевское до 2024 года"</t>
  </si>
  <si>
    <t xml:space="preserve">Муниципальная программа "Реализация основных направлений муниципальной политики в строительном комплексе муниципального образования Алапаевское до 2024 года" </t>
  </si>
  <si>
    <t>Муниципальная программа "Развитие жилищно-коммунального хозяйства и повышения энергетической эффективности в муниципальном образовании Алапаевское до 2024 года"</t>
  </si>
  <si>
    <t>Подпрограмма "Обеспечение реализации муниципальной программы "Развитие жилищно-коммунального хозяйства и повышения энергетической эффективности в муниципальном образовании Алапаевское до 2024 года"</t>
  </si>
  <si>
    <t>Подпрограмма "Обеспечение реализации муниципальной программы "Развитие системы образования в муниципальном образовании Алапаевское до 2024 года"</t>
  </si>
  <si>
    <t xml:space="preserve">Муниципальная программа "Формирование здорового образа жизни населения муниципального образования Алапаевское до 2024 года"
</t>
  </si>
  <si>
    <t>Муниципальная программа "Развитие культуры в муниципальном образовании Алапаевское до 2024 года"</t>
  </si>
  <si>
    <t>Подпрограмма "Обеспечение реализации муниципальной программы "Развитие культуры в муниципальном образовании Алапаевское до 2024 года"</t>
  </si>
  <si>
    <t>Муниципальная программа "Социальная поддержка населения муниципального образования Алапаевское до 2024 года"</t>
  </si>
  <si>
    <t>Подпрограмма "Обеспечение реализации муниципальной программы "Социальная поддержка населения муниципального образования Алапаевское до 2024 года"</t>
  </si>
  <si>
    <t xml:space="preserve">Подпрограмма  "Развитие физической культуры и спорта в муниципальном образовании Алапаевское до 2024 года" </t>
  </si>
  <si>
    <t>Реализация мероприятий по приоритетным направлениям работы с молодежью на территории муниципального образования Алапаевское</t>
  </si>
  <si>
    <t>Обеспечение деятельности финансовых, налоговых и таможенных органов и органов финансового (финансово-бюджетного) надзора</t>
  </si>
  <si>
    <t xml:space="preserve">Исполнение судебных актов по искам к муниципальному образованию Алапаевское </t>
  </si>
  <si>
    <t>Муниципальная программа "Развитие транспортного комплекса  муниципального образования Алапаевское до 2024 года"</t>
  </si>
  <si>
    <t>1010024010</t>
  </si>
  <si>
    <t>1020024010</t>
  </si>
  <si>
    <t>1020024020</t>
  </si>
  <si>
    <t>1040024010</t>
  </si>
  <si>
    <t>1040024020</t>
  </si>
  <si>
    <t>Муниципальная программа "Развитие транспортного  комплекса муниципального образования Алапаевское до 2024 года"</t>
  </si>
  <si>
    <t>1040024030</t>
  </si>
  <si>
    <t>1040024040</t>
  </si>
  <si>
    <t>0460000000</t>
  </si>
  <si>
    <t>Подпрограмма "Развитие водохозяйственного комплекса муниципального образования Алапаевское"</t>
  </si>
  <si>
    <t>0920000000</t>
  </si>
  <si>
    <t>Подпрограмма "Экологическая безопасность муниципального образования Алапаевское"</t>
  </si>
  <si>
    <t>0910000000</t>
  </si>
  <si>
    <t>МКУ  "Управление культуры муниципального образования Алапаевское"</t>
  </si>
  <si>
    <t>0920022020</t>
  </si>
  <si>
    <t>Капитальный ремонт муниципальных сетей водоснабжения водоотведения и теплоснабжения в сельских населенных пунктах</t>
  </si>
  <si>
    <t>0230045310</t>
  </si>
  <si>
    <t>Предоставление региональных социальных выплат молодым семьям, проживающим на территории муниципального образования Алапаевское, на улучшение жилищных условий</t>
  </si>
  <si>
    <t>Выплата ежемесячного материального содержания лицам, которым присвоено звание "Почетный гражданин муниципального образования", единовременной материальной помощи</t>
  </si>
  <si>
    <t>Благоустройство муниципальных территорий общего пользования в населенных пунктах муниципального образования Алапаевское</t>
  </si>
  <si>
    <t>1700000000</t>
  </si>
  <si>
    <t>1700022080</t>
  </si>
  <si>
    <t>Внедрение муниципальной геоинформационной системы</t>
  </si>
  <si>
    <t>Другие вопросы в области охраны окружающей среды</t>
  </si>
  <si>
    <t>Бюджетные инвестиции</t>
  </si>
  <si>
    <t>7000023081</t>
  </si>
  <si>
    <t>Погребение умерших, не имеющих родственников, либо личность которых не установлена</t>
  </si>
  <si>
    <t>024Е125230</t>
  </si>
  <si>
    <t>Организация,проведение и участие в мероприятиях по дополнительному образованию детей, развитие материально-технической базы</t>
  </si>
  <si>
    <t xml:space="preserve">Мероприятия по ремонту и приведению в соответствие с требованиями пожарной безопасности и санитарного законодательства зданий и помещений, в которых размещены организации отрасли образования </t>
  </si>
  <si>
    <t>0710026160</t>
  </si>
  <si>
    <t>Информатизация муниципальных учреждений культуры, в том числе комлектование книжных фондов (включая приобретение (подписку) периодических изданий, приобретение компьютерного оборудования и лицензионного программного обеспечения, подключение к сети "Интернет"</t>
  </si>
  <si>
    <t>07100L5190</t>
  </si>
  <si>
    <t>Выплата денежного поощрения лучшим муниципальным учреждениям культуры, находящимся на территориях сельских поселений Свердловской области, и лучшим работникам муниципальных учреждений культуры, находящихся на территориях сельских поселений Свердловской области</t>
  </si>
  <si>
    <t>Муниципальная программа "Профилактика  терроризма, а также минимизация и (или) ликвидация последствий его проявлений в муниципальном образовании Алапаевское до 2025 года"</t>
  </si>
  <si>
    <t>1700022050</t>
  </si>
  <si>
    <t xml:space="preserve">Материально-техническое обеспечение, выпуск и размещение видео-аудио роликов, печатной продукции по вопросам профилактики  терроризма </t>
  </si>
  <si>
    <t>Организация мероприятий антитеррористической направленности по обеспечению комплексной безопасности организаций отрасли образования, культуры, физической культуры и спорта</t>
  </si>
  <si>
    <t>121P528050</t>
  </si>
  <si>
    <t>Мероприятия по поэтапному внедрению и реализации Всероссийского физкультурно-спортивного комплекса "Готов к труду и обороне" (ГТО) на условиях софинансирования из областного бюджета</t>
  </si>
  <si>
    <t>Организация предоставления услуг (выполнение работ) по спортивной подготовке</t>
  </si>
  <si>
    <t>0260025010</t>
  </si>
  <si>
    <t>0260025020</t>
  </si>
  <si>
    <t>0270025010</t>
  </si>
  <si>
    <t>0260000000</t>
  </si>
  <si>
    <t>0270000000</t>
  </si>
  <si>
    <t>1210028070</t>
  </si>
  <si>
    <t>1600023050</t>
  </si>
  <si>
    <t>1600023060</t>
  </si>
  <si>
    <t>Уличное освещение населенных пунктов муниципального образования Алапаевское, в том числе модернизация и техническое обслуживание</t>
  </si>
  <si>
    <t>Организация и содержание мест захоронения муниципального образования Алапаевское</t>
  </si>
  <si>
    <t>1600023070</t>
  </si>
  <si>
    <t>1600023080</t>
  </si>
  <si>
    <t>Муниципальная программа «Развитие системы образования и реализация молодежной политики в муниципальном образовании Алапаевское до 2024 года"</t>
  </si>
  <si>
    <t>0500</t>
  </si>
  <si>
    <t>902</t>
  </si>
  <si>
    <t>Выполнение мероприятий по обращению с твердыми коммунальными отходами (ТКО) на территории муниципального образования Алапаевское</t>
  </si>
  <si>
    <t>Персонифицированное финансирование дополнительного образования детей</t>
  </si>
  <si>
    <t>0230025090</t>
  </si>
  <si>
    <t>Муниципальная программа "Развитие физической культуры и спорта в муниципальном образовании Алапаевское до 2024 года"</t>
  </si>
  <si>
    <t>Муниципальная программа "Формирование современной городской среды на территории муниципального образования Алапаевское на 2018-2024 годы"</t>
  </si>
  <si>
    <t>Организация и проведение мероприятий по санитарной очистке территорий населенных пунктов муниципального образования  Алапаевское</t>
  </si>
  <si>
    <t>0860000000</t>
  </si>
  <si>
    <t>Подпрограмма "Комплексное развитие сельских территорий в муниципальном образовании Алапаевское"</t>
  </si>
  <si>
    <t>Осуществление государственных полномочий Российской Федерации, переданных для осуществления органам государственной власти Свердловской области, по подготовке и проведению Всероссийской переписи населения</t>
  </si>
  <si>
    <t>700Ф054690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</si>
  <si>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</si>
  <si>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0860079560</t>
  </si>
  <si>
    <t>Улучшение жилищных условий граждан, проживающих на сельских территориях</t>
  </si>
  <si>
    <t xml:space="preserve">Распределение
бюджетных ассигнований по разделам, подразделам, целевым статьям 
(муниципальным программам муниципального образования Алапаевское 
и непрограммным направлениям деятельности), группам и подгруппам видов расходов
классификации расходов бюджетов на 2021 год
</t>
  </si>
  <si>
    <t>от __.12.2020 № ___</t>
  </si>
  <si>
    <t>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</si>
  <si>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Гражданская оборона</t>
  </si>
  <si>
    <t>1310022210</t>
  </si>
  <si>
    <t>1310022220</t>
  </si>
  <si>
    <t>083F363440</t>
  </si>
  <si>
    <t>Переселение граждан из аварийного жилищного фонда за счет средств бюджета муниципального образования Алапаевское в рамках национального проекта "Жилье и городская среда"</t>
  </si>
  <si>
    <t xml:space="preserve">Защита населения и территории от чрезвычайных ситуаций природного и техногенного характера, пожарная безопасность_x000D_
</t>
  </si>
  <si>
    <t>Информирование населения о безопасности на водных объектах (изготовление информационных материалов, запрещающих аншлагов и стендов)</t>
  </si>
  <si>
    <t>1310022230</t>
  </si>
  <si>
    <t>Обеспечение проведения выборов и референдумов</t>
  </si>
  <si>
    <t>7000020800</t>
  </si>
  <si>
    <t>Проведение выборов в представительные органы муниципального образования</t>
  </si>
  <si>
    <t>880</t>
  </si>
  <si>
    <t>Специальные расходы</t>
  </si>
  <si>
    <t>121Р528060</t>
  </si>
  <si>
    <t>Создание спортивных площадок (оснащение спортивным оборудованием) для занятий уличной гимнастикой в муниципальном образовании Алапаевское</t>
  </si>
  <si>
    <t>083F367483</t>
  </si>
  <si>
    <t>Переселение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</si>
  <si>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083F367484</t>
  </si>
  <si>
    <t>Переселение граждан из аварийного жилищного фонда</t>
  </si>
  <si>
    <t>0860045762</t>
  </si>
  <si>
    <t>08600L5760</t>
  </si>
  <si>
    <t>Улучшение жилищных условий граждан, проживающих на сельских территориях, на условиях софинансирования из федерального бюджета</t>
  </si>
  <si>
    <t>02200L3030</t>
  </si>
  <si>
    <t>Ежемесячное денежное вознаграждение за классное руководство педагогическим работникам общеобразовательных организаций</t>
  </si>
  <si>
    <t>Расходы на выплаты персоналу государственных (муниципальных) органов"</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</si>
  <si>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</si>
  <si>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</si>
  <si>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Наименование главного распорядителя бюджетных средств, раздела, подраздела, целевой статьи и вида расходов</t>
  </si>
  <si>
    <t>Обслуживание государственного (муниципального) долга</t>
  </si>
  <si>
    <t>Обслуживание государственного (муниципального) внутреннего  долга</t>
  </si>
  <si>
    <t xml:space="preserve">Организация водных переправ на водных объектах на территории муниципального образования Алапаевское </t>
  </si>
  <si>
    <t>Создание резервов материальных ресурсов для ликвидации чрезвычайных ситуаций природного и техногенного характера на территории муниципального образования Алапаевское</t>
  </si>
  <si>
    <t xml:space="preserve">Молодежная политика </t>
  </si>
  <si>
    <t>Улучшение жилищных условий граждан, проживающих на сельских территориях муниципального образования Алапаевское</t>
  </si>
  <si>
    <t>2020 год тыс.руб.</t>
  </si>
  <si>
    <r>
      <rPr>
        <b/>
        <sz val="10"/>
        <rFont val="Times New Roman"/>
        <family val="1"/>
        <charset val="204"/>
      </rPr>
      <t>Проект 2021</t>
    </r>
    <r>
      <rPr>
        <sz val="10"/>
        <rFont val="Times New Roman"/>
        <family val="1"/>
        <charset val="204"/>
      </rPr>
      <t xml:space="preserve"> Сумма, тыс.рублей</t>
    </r>
  </si>
  <si>
    <t>Отклонение</t>
  </si>
  <si>
    <t>Процент</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</si>
  <si>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</si>
  <si>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</si>
  <si>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мероприятий по обеспечению питанием обучающихся в муниципальных общеобразовательных организациях</t>
  </si>
  <si>
    <t>083F36748S</t>
  </si>
  <si>
    <t>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</si>
  <si>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</si>
  <si>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0830023160</t>
  </si>
  <si>
    <t>7000023090</t>
  </si>
  <si>
    <t>Возмещение расходов по содержанию временно свободных жилых помещений</t>
  </si>
  <si>
    <t>Охрана семьи и детства</t>
  </si>
  <si>
    <t>Спорт высших достижений</t>
  </si>
  <si>
    <t>121Р550810</t>
  </si>
  <si>
    <t>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</si>
  <si>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</si>
  <si>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0501</t>
  </si>
  <si>
    <t>0240025070</t>
  </si>
  <si>
    <t>Развитие материально-технической базы образовательных организаций</t>
  </si>
  <si>
    <t>Организация и проведение мероприятий по санитарной очистке территорий населенных пунктов и прочие мероприятия по благоустройству</t>
  </si>
  <si>
    <t>08400S2200</t>
  </si>
  <si>
    <t>Строительство газовых котельных (в том числе разработка проектно-сметной документации)</t>
  </si>
  <si>
    <t xml:space="preserve"> </t>
  </si>
  <si>
    <t>Капитальный ремонт, ремонт муниципальных сетей водоснабжения, водоотведения и теплоснабжения в сельских населенных пунктах</t>
  </si>
  <si>
    <t>1050024010</t>
  </si>
  <si>
    <t>Возмещение недополученных доходов в связи с осуществлением регулярных пассажирских перевозок по социально значимым маршрутам и рейсам</t>
  </si>
  <si>
    <t>1050000000</t>
  </si>
  <si>
    <t>7000023100</t>
  </si>
  <si>
    <t>Реализация отдельных полномочий в области лесных отношений</t>
  </si>
  <si>
    <t>1020024030</t>
  </si>
  <si>
    <t>Мероприятия по созданию безопасных дорожных условий для участников дорожного движения</t>
  </si>
  <si>
    <t>1040024050</t>
  </si>
  <si>
    <t>Подпрограмма "Обеспечение транспортного обслуживания населения муниципального образования Алапаевское"</t>
  </si>
  <si>
    <t xml:space="preserve">Организация подвоза обучающихся </t>
  </si>
  <si>
    <t>0610027110</t>
  </si>
  <si>
    <t>Подпрограмма "Иные вопросы в сфере здравоохранения (профилактика социально-значимых заболеваний - ВИЧ-инфекции и туберкулеза)"</t>
  </si>
  <si>
    <t>121P5S8Г00</t>
  </si>
  <si>
    <t>Организация и проведение муниципальных мероприятий в сфере образования, в том числе мероприятий по профилактике экстремизма, укреплению межнационального и межконфессионального согласия</t>
  </si>
  <si>
    <t>Приложение №4</t>
  </si>
  <si>
    <t>7000042П10</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</si>
  <si>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</si>
  <si>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0840042200</t>
  </si>
  <si>
    <t>Строительство и реконструкция систем и (или) объектов коммунальной инфраструктуры</t>
  </si>
  <si>
    <t>02200L3040</t>
  </si>
  <si>
    <t>0240045410</t>
  </si>
  <si>
    <t>Создание в муниципальных общеобразовательных организациях условий для организации горячего питания обучающихся</t>
  </si>
  <si>
    <t>0240045800</t>
  </si>
  <si>
    <t>Создание безопасных условий пребывания в муниципальных организациях отдыха детей и их оздоровления</t>
  </si>
  <si>
    <t>0260048900</t>
  </si>
  <si>
    <t>Развитие сети муниципальных учреждений по работе с молодежью</t>
  </si>
  <si>
    <t>0260048П00</t>
  </si>
  <si>
    <t>Реализация проектов по приоритетным направлениям работы с молодежью на территории Свердловской области</t>
  </si>
  <si>
    <t>0270048700</t>
  </si>
  <si>
    <t>Организация военно-патриотического воспитания и допризывной подготовки молодых граждан</t>
  </si>
  <si>
    <t>0710046400</t>
  </si>
  <si>
    <t>121P548Г00</t>
  </si>
  <si>
    <t>Реализация мероприятий по поэтапному внедрению Всероссийского физкультурно-спортивного комплекса "Готов к труду и обороне" (ГТО)</t>
  </si>
  <si>
    <t xml:space="preserve">Распределение
бюджетных ассигнований по разделам, подразделам, целевым статьям 
(муниципальным программам муниципального образования Алапаевское 
и непрограммным направлениям деятельности), группам и подгруппам видов расходов
классификации расходов бюджетов на 2023 год
</t>
  </si>
  <si>
    <t>0240045Ш00</t>
  </si>
  <si>
    <t>Обеспечение мероприятий по оборудованию спортивных площадок в общеобразовательных организациях</t>
  </si>
  <si>
    <t>0710045192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</si>
  <si>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</si>
  <si>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Создание в образовательных организациях условий для получения детьми-инвалидами качественного образования</t>
  </si>
  <si>
    <t>0240045070</t>
  </si>
  <si>
    <t>02400S5070</t>
  </si>
  <si>
    <t>02600S8П00</t>
  </si>
  <si>
    <t>02600S8900</t>
  </si>
  <si>
    <t>Муниципальная программа "Совершенствование социально-экономической политики на территории муниципального образования Алапаевское до 2030 года"</t>
  </si>
  <si>
    <t>Муниципальная программа "Развитие жилищно-коммунального хозяйства и повышения энергетической эффективности в муниципальном образовании Алапаевское до 2030 года"</t>
  </si>
  <si>
    <t xml:space="preserve">Муниципальная программа "Реализация основных направлений муниципальной политики в строительном комплексе муниципального образования Алапаевское до 2030 года" </t>
  </si>
  <si>
    <t>Муниципальная программа "Развитие культуры в муниципальном образовании Алапаевское до 2030 года"</t>
  </si>
  <si>
    <t>Муниципальная программа "Обеспечение деятельности по комплектованию, учету, хранению и использованию архивных документов, находящихся в муниципальной собственности муниципального образования Алапаевское, до 2030 года"</t>
  </si>
  <si>
    <t>02400S5800</t>
  </si>
  <si>
    <t>02700S8700</t>
  </si>
  <si>
    <t>Создание в образовательных организациях условий для получения детьми-инвалидами качественного образования (доля софинансирования местного бюджета)</t>
  </si>
  <si>
    <t>Создание безопасных условий пребывания в муниципальных организациях отдыха детей и их оздоровления (доля софинансирования местного бюджета)</t>
  </si>
  <si>
    <t>Организация военно-патриотического воспитания и допризывной подготовки молодых граждан (доля софинансирования местного бюджета)</t>
  </si>
  <si>
    <t>Реализация проектов по приоритетным направлениям работы с молодежью на территории Свердловской области (доля софинансирования местного бюджета)</t>
  </si>
  <si>
    <t>Развитие сети муниципальных учреждений по работе с молодежью (доля софинансирования местного бюджета)</t>
  </si>
  <si>
    <t>Муниципальная программа "Повышение эффективности управления муниципальной собственностью муниципального образования Алапаевское до 2025 года"</t>
  </si>
  <si>
    <t>Муниципальная программа "Развитие физической культуры и спорта в муниципальном образовании Алапаевское до 2025 года"</t>
  </si>
  <si>
    <t>Муниципальная программа "Обеспечение общественной безопасности на территории муниципального образования Алапаевское до 2025 года"</t>
  </si>
  <si>
    <t>Муниципальная программа "Формирование современной городской среды на территории муниципального образования Алапаевское на 2018-2027 годы"</t>
  </si>
  <si>
    <t>02300S5600</t>
  </si>
  <si>
    <t>0300023030</t>
  </si>
  <si>
    <t>Обеспечение подготовки земельных участков на территории муниципального образования Алапаевское для представления однократно бесплатно льготным категория граждан</t>
  </si>
  <si>
    <t>0810023070</t>
  </si>
  <si>
    <t>Выкуп жилых помещений у собственников и (или) приобретение жилых помещений на вторичном рынке  объектов недвижимости (для переселения из аварийного жилья)</t>
  </si>
  <si>
    <t>0830023120</t>
  </si>
  <si>
    <t>0830023140</t>
  </si>
  <si>
    <t>Снос жилых помещений, признанных непригодными для проживания и (или) с высоким уровнем износа на территории муниципального образования Алапаевское</t>
  </si>
  <si>
    <t>0830023170</t>
  </si>
  <si>
    <t>Модернизация системы отопления в муниципальных учреждениях муниципального образования Алапаевское</t>
  </si>
  <si>
    <t>0840026200</t>
  </si>
  <si>
    <t>Подпрограмма "Обеспечение реализации муниципальной программы "Развитие жилищно-коммунального хозяйства и повышения энергетической эффективности в муниципальном образовании Алапаевское до 2030 года"</t>
  </si>
  <si>
    <t>0860023250</t>
  </si>
  <si>
    <t>0850023230</t>
  </si>
  <si>
    <t>Реализация мероприятий по благоустройству сельских территорий муниципального образования Алапаевское</t>
  </si>
  <si>
    <t>0210025060</t>
  </si>
  <si>
    <t>Организация подвоза воспитанников</t>
  </si>
  <si>
    <t>07100S6400</t>
  </si>
  <si>
    <t>Информатизация муниципальных музеев, в том числе приобретение компьютерного оборудования и лицензионного программного обеспечения, подключение музеев к информационно-телекоммуникационной сети "Интернет" (доля софинансирования местного бюджета)</t>
  </si>
  <si>
    <t>07100S5192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</si>
  <si>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 (доля софинансирования местного бюджета)</t>
  </si>
  <si>
    <t>Подпрограмма "Обеспечение реализации муниципальной программы "Развитие культуры в муниципальном образовании Алапаевское до 2030 года"</t>
  </si>
  <si>
    <t>Подпрограмма "Обеспечение реализации муниципальной программы муниципального образования Алапаевское "Совершенствование социально-экономической политики на территории муниципального образования Алапаевское до 2030 года"</t>
  </si>
  <si>
    <t>0550021020</t>
  </si>
  <si>
    <t>0550021040</t>
  </si>
  <si>
    <t>0550020030</t>
  </si>
  <si>
    <t>1120000000</t>
  </si>
  <si>
    <t>1120023010</t>
  </si>
  <si>
    <t>Подпрограмма "Осуществление градостроительной деятельности на территории муниципального образования Алапаевское"</t>
  </si>
  <si>
    <t>1120023030</t>
  </si>
  <si>
    <t xml:space="preserve">Подпрограмма  "Развитие физической культуры и спорта в муниципальном образовании Алапаевское до 2025 года" </t>
  </si>
  <si>
    <t xml:space="preserve">Подпрограмма "Обеспечение реализации муниципальной программы муниципального образования Алапаевское "Совершенствование социально-экономической политики на территории муниципального образования Алапаевское до 2030 года"
</t>
  </si>
  <si>
    <t>0710026010</t>
  </si>
  <si>
    <t>0710026050</t>
  </si>
  <si>
    <t>Переселение граждан из аварийного жилищного фонда в рамках национального проекта "Жилье и городская среда"</t>
  </si>
  <si>
    <t>Переселение граждан из аварийного жилищного фонда  в рамках национального проекта "Жилье и городская среда"</t>
  </si>
  <si>
    <t>Управление муниципальным имуществом, архитектурой и градостроительством Администрации муниципального образования Алапаевское</t>
  </si>
  <si>
    <t>0840023190</t>
  </si>
  <si>
    <t>0850079220</t>
  </si>
  <si>
    <t>Подпрограмма "Импульс для предпринимательства"</t>
  </si>
  <si>
    <t>0730026010</t>
  </si>
  <si>
    <t>6</t>
  </si>
  <si>
    <t>Субсидии некоммерческим организациям (за исключением государственных (муниципальных) учреждений)</t>
  </si>
  <si>
    <t xml:space="preserve">Подпрограмма  "Развитие физической культуры и спорта в муниципальном образовании Алапаевское" </t>
  </si>
  <si>
    <t>Содержание памятников, обелисков, стел и мемориальных досок, находящихся на территории муниципального образования Алапаевское</t>
  </si>
  <si>
    <t>08200S2300</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</si>
  <si>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</si>
  <si>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Информатизация муниципальных музеев, в том числе приобретение компьютерного оборудования и лицензионного программного обеспечения, подключение музеев к сети "Интернет</t>
  </si>
  <si>
    <t>Модернизация библиотек в части комплектования книжных фондов на условиях софинансирования из федерального бюджета</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</si>
  <si>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на условиях софинансирования из федерального бюджета</t>
  </si>
  <si>
    <t>Осуществление государственных полномочий Российской Федерации по первичному воинскому учету</t>
  </si>
  <si>
    <t>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</si>
  <si>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Код главного распорядителя бюджетных средств</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</si>
  <si>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 (доля софинансирования местного бюджета)</t>
  </si>
  <si>
    <t>Реализация проектов капитального строительства муниципального значения по развитию газификации (доля софинансирования местного бюджета)</t>
  </si>
  <si>
    <t>05300S3410</t>
  </si>
  <si>
    <t>Осуществление торгового обслуживания в малонаселенных, отдаленных и труднодоступных сельских населенных пунктах Свердловской области (доля софинансирования местного бюджета)</t>
  </si>
  <si>
    <t>Разработка  проектно-сметной документации на строительство и реконструкцию объектов коммунальной инфраструктуры</t>
  </si>
  <si>
    <t>0810023060</t>
  </si>
  <si>
    <t>0820042300</t>
  </si>
  <si>
    <t>Реализация проектов капитального строительства муниципального значения по развитию газификации</t>
  </si>
  <si>
    <t>0850045763</t>
  </si>
  <si>
    <t>08500S5763</t>
  </si>
  <si>
    <t>08523L5760</t>
  </si>
  <si>
    <t>Реализация мероприятий по благоустройству сельских территорий</t>
  </si>
  <si>
    <t>Реализация мероприятий по благоустройству сельских территорий (доля софинансирования местного бюджета)</t>
  </si>
  <si>
    <t>Реализация мероприятий по благоустройству сельских территорий на условиях софинансирования из федерального бюджета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</si>
  <si>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на условиях софинансирования из федерального бюджета</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</si>
  <si>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</si>
  <si>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7000040700</t>
  </si>
  <si>
    <t>Резервный фонд Правительства Свердловской области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</si>
  <si>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</si>
  <si>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0220045200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</si>
  <si>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</si>
  <si>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0230045610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</si>
  <si>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</si>
  <si>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071A155900</t>
  </si>
  <si>
    <t>Техническое оснащение региональных и муниципальных музеев на условиях софинансирования из федерального бюджета</t>
  </si>
  <si>
    <t>0850045762</t>
  </si>
  <si>
    <t>0460049500</t>
  </si>
  <si>
    <t>Предоставление региональных социальных выплат молодым семьям на улучшение жилищных условий</t>
  </si>
  <si>
    <t>от 15.12.2022 № 172</t>
  </si>
  <si>
    <t>Переселение граждан из аварийного жилищного фонда за счет средств, поступивших от публично-правой компании "Фонд развития территорий"</t>
  </si>
  <si>
    <t>08500L5760</t>
  </si>
  <si>
    <t>022ЕВ51790</t>
  </si>
  <si>
    <t>0530043410</t>
  </si>
  <si>
    <t>Осуществление торгового обслуживания в малонаселенных, отдаленных и труднодоступных сельских населенных пунктах Свердловской области</t>
  </si>
  <si>
    <t>Реализация муниципального проекта инициативного бюджетирования «Мы помним! Мы гордимся!»</t>
  </si>
  <si>
    <t>7000023004</t>
  </si>
  <si>
    <t>Реализация муниципального проекта инициативного бюджетирования «Благоустройство территории кладбища «Вспомним о наших близких»»</t>
  </si>
  <si>
    <t>7000023005</t>
  </si>
  <si>
    <t>Реализация муниципального проекта инициативного бюджетирования «Благоустройство детской игровой площадки «Непоседа"</t>
  </si>
  <si>
    <t>7000023006</t>
  </si>
  <si>
    <t>Реализация проекта инициативного бюджетирования «Благоустройство парка «Аллея Славы участникам и ветеранам Великой Отечественной войны 1941-1945гг.», на условиях софинансирования за счет средств местного бюджета</t>
  </si>
  <si>
    <t>70000S3102</t>
  </si>
  <si>
    <t>70000S3103</t>
  </si>
  <si>
    <t>7000025010</t>
  </si>
  <si>
    <t>7000025011</t>
  </si>
  <si>
    <t>Реализация муниципального проекта инициативного бюджетирования «Спарта»</t>
  </si>
  <si>
    <t>Реализация муниципального проекта инициативного бюджетирования «Оборудование логопедического центра в МОУ «Самоцветская СОШ»»</t>
  </si>
  <si>
    <t>350</t>
  </si>
  <si>
    <t>Премии и гранты</t>
  </si>
  <si>
    <t xml:space="preserve"> Субсидии некоммерческим организациям (за исключением государственных (муниципальных) учреждений)</t>
  </si>
  <si>
    <t>Реализация муниципального проекта инициативного бюджетирования «Вот она какая, красавица лесная!»</t>
  </si>
  <si>
    <t>7000026007</t>
  </si>
  <si>
    <t>Реализация муниципального проекта инициативного бюджетирования «Зазвучи баян»</t>
  </si>
  <si>
    <t>7000026012</t>
  </si>
  <si>
    <t>Реализация муниципального проекта инициативного бюджетирования «Лейся песня»</t>
  </si>
  <si>
    <t>7000026013</t>
  </si>
  <si>
    <t>Реализация муниципального проекта инициативного бюджетирования «Благоустройство зрительного зала»</t>
  </si>
  <si>
    <t>7000026014</t>
  </si>
  <si>
    <t>Реализация проекта инициативного бюджетирования «Территория творчества»», на условиях софинансирования за счет средств местного бюджета</t>
  </si>
  <si>
    <t>70000S3101</t>
  </si>
  <si>
    <t>Физическая культура</t>
  </si>
  <si>
    <t>Реализация муниципального проекта инициативного бюджетирования «Спорт доступный всем»</t>
  </si>
  <si>
    <t>7000028008</t>
  </si>
  <si>
    <t>7000028009</t>
  </si>
  <si>
    <t>Реализация муниципального проекта инициативного бюджетирования «Благоустройство детского игрового мини комплекса «СемьЯ»</t>
  </si>
  <si>
    <t>Реализация проекта инициативного бюджетирования «Оборудование специализированной спортивной зоны для осуществления активного отдыха людей разных возрастных групп» на условиях софинансирования за счет средств местного бюджета</t>
  </si>
  <si>
    <t>7000055490</t>
  </si>
  <si>
    <t>7000040600</t>
  </si>
  <si>
    <t>7000020070</t>
  </si>
  <si>
    <t>03000L5990</t>
  </si>
  <si>
    <t>7000043100</t>
  </si>
  <si>
    <t>Поощрение региональной управленческой команды и муниципальных управленческих команд за достижение показателей деятельности органов исполнительной власти субъектов Российской Федерации</t>
  </si>
  <si>
    <t>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</si>
  <si>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Исполнение судебных актов, предусматривающих обращение взыскания на средства местного бюджета по денежным обязательствам к муниципальным учреждениям</t>
  </si>
  <si>
    <t>Подготовка проектов межевания земельных участков и проведение кадастровых работ на условиях софинансирования из федерального бюджета</t>
  </si>
  <si>
    <t>Внедрение механизмов инициативного бюджетирования на территории Свердловской области</t>
  </si>
  <si>
    <t>901</t>
  </si>
  <si>
    <t>0230045Л00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</si>
  <si>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</si>
  <si>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Ремонт и содержание автомобильных дорог общего пользования местного значения и искусственных сооружений на них, капитальный ремонт и ремонт дворовых территорий многоквартирных домов, проездов к дворовым территориям многоквартирных домов населенных пунктов</t>
  </si>
  <si>
    <t>Муниципальная программа "Управление финансами муниципального образования Алапаевское до 2027 года"</t>
  </si>
  <si>
    <t>Муниципальная программа «Развитие системы образования и реализация молодежной политики в муниципальном образовании Алапаевское до 2027 года"</t>
  </si>
  <si>
    <t>Муниципальная программа "Социальная поддержка населения муниципального образования Алапаевское до 2026 года"</t>
  </si>
  <si>
    <t>Муниципальная программа "Формирование здорового образа жизни населения муниципального образования Алапаевское до 2027 года"</t>
  </si>
  <si>
    <t>Муниципальная программа "Обеспечение рационального и безопасного природопользования на территории муниципального образования Алапаевское до 2027 года"</t>
  </si>
  <si>
    <t>Муниципальная программа "Развитие транспортного комплекса  муниципального образования Алапаевское до 2026 года"</t>
  </si>
  <si>
    <t>Муниципальная программа "Обеспечение общественной безопасности на территории муниципального образования Алапаевское до 2027 года"</t>
  </si>
  <si>
    <t>Муниципальная программа "Развитие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2027 года"</t>
  </si>
  <si>
    <t>Муниципальная программа "Профилактика  терроризма, а также минимизация и (или) ликвидация последствий его проявлений в муниципальном образовании Алапаевское до 2027 года"</t>
  </si>
  <si>
    <t>Подпрограмма "Обеспечение реализации муниципальной программы "Развитие системы образования в муниципальном образовании Алапаевское до 2027 года"</t>
  </si>
  <si>
    <t>Подпрограмма "Обеспечение реализации муниципальной программы "Социальная поддержка населения муниципального образования Алапаевское до 2026 года"</t>
  </si>
  <si>
    <t xml:space="preserve">Муниципальная программа "Формирование здорового образа жизни населения муниципального образования Алапаевское до 2027 года"
</t>
  </si>
  <si>
    <t>Муниципальная программа "Развитие транспортного  комплекса муниципального образования Алапаевское до 2026 года"</t>
  </si>
  <si>
    <t xml:space="preserve">Подпрограмма "Обеспечение реализации муниципальной программы "Обеспечение общественной безопасности на территории муниципального образования Алапаевское до 2027 года"
</t>
  </si>
  <si>
    <t>Исполнено</t>
  </si>
  <si>
    <t>тыс.рублей</t>
  </si>
  <si>
    <t>в % к сумме средств, отраженных в графе 6</t>
  </si>
  <si>
    <t>СВОДНЫЕ ПОКАЗАТЕЛИ 
ИСПОЛНЕНИЯ БЮДЖЕТА МУНИЦИПАЛЬНОГО ОБРАЗОВАНИЯ АЛАПАЕВСКОЕ 
ПО РАСХОДАМ ЗА 2023 ГОД</t>
  </si>
  <si>
    <t>4</t>
  </si>
  <si>
    <t>в % к сумме средств, отраженных в графе 4</t>
  </si>
  <si>
    <r>
      <t xml:space="preserve">Обеспечение деятельности финансовых, налоговых и таможенных органов и органов </t>
    </r>
    <r>
      <rPr>
        <sz val="10"/>
        <color indexed="8"/>
        <rFont val="Times New Roman"/>
        <family val="1"/>
        <charset val="204"/>
      </rPr>
      <t>финансового</t>
    </r>
    <r>
      <rPr>
        <sz val="10"/>
        <rFont val="Times New Roman"/>
        <family val="1"/>
        <charset val="204"/>
      </rPr>
      <t xml:space="preserve"> (</t>
    </r>
    <r>
      <rPr>
        <sz val="10"/>
        <color indexed="8"/>
        <rFont val="Times New Roman"/>
        <family val="1"/>
        <charset val="204"/>
      </rPr>
      <t xml:space="preserve">финансово-бюджетного) </t>
    </r>
    <r>
      <rPr>
        <sz val="10"/>
        <rFont val="Times New Roman"/>
        <family val="1"/>
        <charset val="204"/>
      </rPr>
      <t>надзора</t>
    </r>
  </si>
  <si>
    <t>от ________2024 № ___</t>
  </si>
  <si>
    <t>Утвержденные бюджетные назначения с учетом уточнений на год, тыс.рублей</t>
  </si>
  <si>
    <t>% исполнения</t>
  </si>
  <si>
    <t>Исполнено за 2023 год, тыс. рублей</t>
  </si>
  <si>
    <t xml:space="preserve">Расходы бюджета муниципального образования Алапаевское по ведомственной структуре расходов за 2023 год </t>
  </si>
  <si>
    <t>Исполнено за 2023 год, тыс.рублей</t>
  </si>
  <si>
    <t>от ______2024 № ____</t>
  </si>
  <si>
    <t>Информация по исполнению муниципальных программ  муниципального образования Алапаевское за 2023 год</t>
  </si>
  <si>
    <t>Приложение № 4</t>
  </si>
  <si>
    <t>Приложение № 2</t>
  </si>
  <si>
    <t>Приложение № 3</t>
  </si>
  <si>
    <t>от _______2024 №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</si>
</sst>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_);_(* \(#,##0.00\);_(* &quot;-&quot;??_);_(@_)"/>
    <numFmt numFmtId="165" formatCode="0000"/>
    <numFmt numFmtId="166" formatCode="#,##0.0"/>
    <numFmt numFmtId="167" formatCode="#,##0.000"/>
    <numFmt numFmtId="168" formatCode="0.0"/>
    <numFmt numFmtId="169" formatCode="0.00000"/>
    <numFmt numFmtId="170" formatCode="#,##0.00000"/>
  </numFmts>
  <fonts count="44" x14ac:knownFonts="1">
    <font>
      <sz val="10"/>
      <name val="Arial"/>
    </font>
    <font>
      <sz val="10"/>
      <name val="Arial"/>
      <family val="2"/>
      <charset val="204"/>
    </font>
    <font>
      <sz val="10"/>
      <name val="Arial"/>
      <family val="2"/>
      <charset val="204"/>
    </font>
    <font>
      <b/>
      <sz val="10"/>
      <name val="Arial"/>
      <family val="2"/>
      <charset val="204"/>
    </font>
    <font>
      <b/>
      <sz val="10"/>
      <name val="Times New Roman"/>
      <family val="1"/>
      <charset val="204"/>
    </font>
    <font>
      <sz val="10"/>
      <name val="Times New Roman"/>
      <family val="1"/>
      <charset val="204"/>
    </font>
    <font>
      <b/>
      <sz val="10"/>
      <name val="Arial"/>
      <family val="2"/>
      <charset val="204"/>
    </font>
    <font>
      <b/>
      <sz val="10"/>
      <color indexed="8"/>
      <name val="Times New Roman"/>
      <family val="1"/>
      <charset val="204"/>
    </font>
    <font>
      <b/>
      <sz val="10"/>
      <name val="Arial"/>
      <family val="2"/>
      <charset val="204"/>
    </font>
    <font>
      <sz val="10"/>
      <name val="Arial"/>
      <family val="2"/>
      <charset val="204"/>
    </font>
    <font>
      <b/>
      <sz val="12"/>
      <name val="Times New Roman"/>
      <family val="1"/>
      <charset val="204"/>
    </font>
    <font>
      <sz val="10"/>
      <color indexed="8"/>
      <name val="Calibri"/>
      <family val="2"/>
      <charset val="204"/>
    </font>
    <font>
      <sz val="11"/>
      <color indexed="8"/>
      <name val="Times New Roman"/>
      <family val="1"/>
      <charset val="204"/>
    </font>
    <font>
      <sz val="11"/>
      <name val="Times New Roman"/>
      <family val="1"/>
      <charset val="204"/>
    </font>
    <font>
      <b/>
      <sz val="12"/>
      <color indexed="8"/>
      <name val="Times New Roman"/>
      <family val="1"/>
      <charset val="204"/>
    </font>
    <font>
      <sz val="10"/>
      <color indexed="8"/>
      <name val="Times New Roman"/>
      <family val="1"/>
      <charset val="204"/>
    </font>
    <font>
      <sz val="12"/>
      <color indexed="8"/>
      <name val="Times New Roman"/>
      <family val="1"/>
      <charset val="204"/>
    </font>
    <font>
      <sz val="10"/>
      <name val="Arial"/>
      <family val="2"/>
      <charset val="204"/>
    </font>
    <font>
      <sz val="13"/>
      <color indexed="8"/>
      <name val="Times New Roman"/>
      <family val="1"/>
      <charset val="204"/>
    </font>
    <font>
      <b/>
      <sz val="13"/>
      <color indexed="8"/>
      <name val="Times New Roman"/>
      <family val="1"/>
      <charset val="204"/>
    </font>
    <font>
      <sz val="12"/>
      <name val="Times New Roman"/>
      <family val="1"/>
      <charset val="204"/>
    </font>
    <font>
      <sz val="8"/>
      <name val="Arial"/>
      <family val="2"/>
      <charset val="204"/>
    </font>
    <font>
      <b/>
      <sz val="9"/>
      <name val="Times New Roman"/>
      <family val="1"/>
      <charset val="204"/>
    </font>
    <font>
      <sz val="11"/>
      <color theme="1"/>
      <name val="Calibri"/>
      <family val="2"/>
      <charset val="204"/>
      <scheme val="minor"/>
    </font>
    <font>
      <sz val="11"/>
      <color theme="0"/>
      <name val="Calibri"/>
      <family val="2"/>
      <charset val="204"/>
      <scheme val="minor"/>
    </font>
    <font>
      <b/>
      <sz val="10"/>
      <color rgb="FF000000"/>
      <name val="Arial CY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8"/>
      <name val="Times New Roman"/>
      <family val="1"/>
      <charset val="204"/>
    </font>
    <font>
      <sz val="13"/>
      <name val="Times New Roman"/>
      <family val="1"/>
      <charset val="204"/>
    </font>
    <font>
      <b/>
      <sz val="13"/>
      <name val="Times New Roman"/>
      <family val="1"/>
      <charset val="204"/>
    </font>
  </fonts>
  <fills count="19">
    <fill>
      <patternFill patternType="none"/>
    </fill>
    <fill>
      <patternFill patternType="gray125"/>
    </fill>
    <fill>
      <patternFill patternType="solid">
        <fgColor indexed="9"/>
        <bgColor indexed="64"/>
      </patternFill>
    </fill>
    <fill>
      <patternFill patternType="solid">
        <fgColor rgb="FFFFFFCC"/>
      </patternFill>
    </fill>
    <fill>
      <patternFill patternType="solid">
        <fgColor rgb="FFCCFFFF"/>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51">
    <xf numFmtId="0" fontId="0" fillId="0" borderId="0"/>
    <xf numFmtId="167" fontId="25" fillId="3" borderId="4">
      <alignment horizontal="right" vertical="top" shrinkToFit="1"/>
    </xf>
    <xf numFmtId="167" fontId="25" fillId="4" borderId="4">
      <alignment horizontal="right" vertical="top" shrinkToFit="1"/>
    </xf>
    <xf numFmtId="4" fontId="25" fillId="3" borderId="4">
      <alignment horizontal="right" vertical="top" shrinkToFit="1"/>
    </xf>
    <xf numFmtId="4" fontId="25" fillId="4" borderId="4">
      <alignment horizontal="right" vertical="top" shrinkToFit="1"/>
    </xf>
    <xf numFmtId="4" fontId="25" fillId="4" borderId="4">
      <alignment horizontal="right" vertical="top" shrinkToFit="1"/>
    </xf>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6" fillId="11" borderId="5" applyNumberFormat="0" applyAlignment="0" applyProtection="0"/>
    <xf numFmtId="0" fontId="27" fillId="12" borderId="6" applyNumberFormat="0" applyAlignment="0" applyProtection="0"/>
    <xf numFmtId="0" fontId="28" fillId="12" borderId="5" applyNumberFormat="0" applyAlignment="0" applyProtection="0"/>
    <xf numFmtId="0" fontId="29" fillId="0" borderId="7" applyNumberFormat="0" applyFill="0" applyAlignment="0" applyProtection="0"/>
    <xf numFmtId="0" fontId="30" fillId="0" borderId="8" applyNumberFormat="0" applyFill="0" applyAlignment="0" applyProtection="0"/>
    <xf numFmtId="0" fontId="31" fillId="0" borderId="9" applyNumberFormat="0" applyFill="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13" borderId="11" applyNumberFormat="0" applyAlignment="0" applyProtection="0"/>
    <xf numFmtId="0" fontId="34" fillId="0" borderId="0" applyNumberFormat="0" applyFill="0" applyBorder="0" applyAlignment="0" applyProtection="0"/>
    <xf numFmtId="0" fontId="35" fillId="14" borderId="0" applyNumberFormat="0" applyBorder="0" applyAlignment="0" applyProtection="0"/>
    <xf numFmtId="0" fontId="2" fillId="0" borderId="0"/>
    <xf numFmtId="0" fontId="2" fillId="0" borderId="0"/>
    <xf numFmtId="0" fontId="1" fillId="0" borderId="0"/>
    <xf numFmtId="0" fontId="1" fillId="0" borderId="0"/>
    <xf numFmtId="0" fontId="1" fillId="0" borderId="0"/>
    <xf numFmtId="0" fontId="2" fillId="0" borderId="0"/>
    <xf numFmtId="0" fontId="36" fillId="15" borderId="0" applyNumberFormat="0" applyBorder="0" applyAlignment="0" applyProtection="0"/>
    <xf numFmtId="0" fontId="37" fillId="0" borderId="0" applyNumberFormat="0" applyFill="0" applyBorder="0" applyAlignment="0" applyProtection="0"/>
    <xf numFmtId="0" fontId="23" fillId="3" borderId="12" applyNumberFormat="0" applyFont="0" applyAlignment="0" applyProtection="0"/>
    <xf numFmtId="0" fontId="23" fillId="3" borderId="12" applyNumberFormat="0" applyFont="0" applyAlignment="0" applyProtection="0"/>
    <xf numFmtId="0" fontId="23" fillId="3" borderId="12" applyNumberFormat="0" applyFont="0" applyAlignment="0" applyProtection="0"/>
    <xf numFmtId="0" fontId="23" fillId="3" borderId="12" applyNumberFormat="0" applyFont="0" applyAlignment="0" applyProtection="0"/>
    <xf numFmtId="0" fontId="23" fillId="3" borderId="12" applyNumberFormat="0" applyFont="0" applyAlignment="0" applyProtection="0"/>
    <xf numFmtId="0" fontId="23" fillId="3" borderId="12" applyNumberFormat="0" applyFont="0" applyAlignment="0" applyProtection="0"/>
    <xf numFmtId="0" fontId="23" fillId="3" borderId="12" applyNumberFormat="0" applyFont="0" applyAlignment="0" applyProtection="0"/>
    <xf numFmtId="0" fontId="38" fillId="0" borderId="13" applyNumberFormat="0" applyFill="0" applyAlignment="0" applyProtection="0"/>
    <xf numFmtId="0" fontId="39" fillId="0" borderId="0" applyNumberFormat="0" applyFill="0" applyBorder="0" applyAlignment="0" applyProtection="0"/>
    <xf numFmtId="164" fontId="1" fillId="0" borderId="0" applyFont="0" applyFill="0" applyBorder="0" applyAlignment="0" applyProtection="0"/>
    <xf numFmtId="164"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0" fillId="16" borderId="0" applyNumberFormat="0" applyBorder="0" applyAlignment="0" applyProtection="0"/>
    <xf numFmtId="4" fontId="25" fillId="4" borderId="4">
      <alignment horizontal="right" vertical="top" shrinkToFit="1"/>
    </xf>
    <xf numFmtId="4" fontId="25" fillId="3" borderId="4">
      <alignment horizontal="right" vertical="top" shrinkToFit="1"/>
    </xf>
  </cellStyleXfs>
  <cellXfs count="178">
    <xf numFmtId="0" fontId="0" fillId="0" borderId="0" xfId="0"/>
    <xf numFmtId="165"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textRotation="90" wrapText="1"/>
    </xf>
    <xf numFmtId="0" fontId="5" fillId="0" borderId="1" xfId="0" applyFont="1" applyBorder="1" applyAlignment="1">
      <alignment horizontal="center" vertical="center" wrapText="1"/>
    </xf>
    <xf numFmtId="0" fontId="4" fillId="0" borderId="1" xfId="0" applyFont="1" applyBorder="1" applyAlignment="1">
      <alignment horizontal="center" wrapText="1"/>
    </xf>
    <xf numFmtId="165"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xf>
    <xf numFmtId="165" fontId="5" fillId="0" borderId="1" xfId="0" applyNumberFormat="1" applyFont="1" applyBorder="1" applyAlignment="1">
      <alignment horizontal="center" vertical="center"/>
    </xf>
    <xf numFmtId="49" fontId="5" fillId="0" borderId="1" xfId="0" applyNumberFormat="1" applyFont="1" applyBorder="1" applyAlignment="1">
      <alignment horizontal="center" vertical="center"/>
    </xf>
    <xf numFmtId="0" fontId="5" fillId="0" borderId="0" xfId="0" applyFont="1" applyAlignment="1">
      <alignment horizontal="right" vertical="center" wrapText="1"/>
    </xf>
    <xf numFmtId="0" fontId="6" fillId="0" borderId="0" xfId="0" applyFont="1"/>
    <xf numFmtId="0" fontId="5" fillId="0" borderId="0" xfId="0" applyFont="1" applyAlignment="1">
      <alignment vertical="center" wrapText="1"/>
    </xf>
    <xf numFmtId="165" fontId="5" fillId="0" borderId="0" xfId="0" applyNumberFormat="1" applyFont="1" applyAlignment="1">
      <alignment horizontal="center" vertical="center" wrapText="1"/>
    </xf>
    <xf numFmtId="49" fontId="5" fillId="0" borderId="0" xfId="0" applyNumberFormat="1"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right"/>
    </xf>
    <xf numFmtId="0" fontId="2" fillId="0" borderId="0" xfId="0" applyFont="1"/>
    <xf numFmtId="0" fontId="3" fillId="0" borderId="0" xfId="0" applyFont="1"/>
    <xf numFmtId="49" fontId="4" fillId="2" borderId="1" xfId="0" applyNumberFormat="1" applyFont="1" applyFill="1" applyBorder="1" applyAlignment="1">
      <alignment horizontal="center" vertical="center" wrapText="1"/>
    </xf>
    <xf numFmtId="0" fontId="9" fillId="0" borderId="0" xfId="0" applyFont="1"/>
    <xf numFmtId="0" fontId="10" fillId="0" borderId="1" xfId="0" applyFont="1" applyBorder="1" applyAlignment="1">
      <alignment horizontal="center" vertical="center" wrapText="1"/>
    </xf>
    <xf numFmtId="0" fontId="5" fillId="0" borderId="0" xfId="0" applyFont="1"/>
    <xf numFmtId="49" fontId="5" fillId="2" borderId="1" xfId="0" applyNumberFormat="1" applyFont="1" applyFill="1" applyBorder="1" applyAlignment="1">
      <alignment horizontal="center" vertical="center" wrapText="1"/>
    </xf>
    <xf numFmtId="49" fontId="5" fillId="0" borderId="1" xfId="40" applyNumberFormat="1" applyFont="1" applyBorder="1" applyAlignment="1">
      <alignment horizontal="center" vertical="center"/>
    </xf>
    <xf numFmtId="0" fontId="4" fillId="17" borderId="1" xfId="0" applyFont="1" applyFill="1" applyBorder="1" applyAlignment="1">
      <alignment horizontal="center" vertical="center" wrapText="1"/>
    </xf>
    <xf numFmtId="166" fontId="3" fillId="17" borderId="1" xfId="0" applyNumberFormat="1" applyFont="1" applyFill="1" applyBorder="1"/>
    <xf numFmtId="0" fontId="5" fillId="0" borderId="1" xfId="0" applyFont="1" applyBorder="1" applyAlignment="1">
      <alignment horizontal="center" vertical="center"/>
    </xf>
    <xf numFmtId="166" fontId="0" fillId="17" borderId="1" xfId="0" applyNumberFormat="1" applyFill="1" applyBorder="1"/>
    <xf numFmtId="166" fontId="2" fillId="17" borderId="1" xfId="0" applyNumberFormat="1" applyFont="1" applyFill="1" applyBorder="1"/>
    <xf numFmtId="49" fontId="4" fillId="17" borderId="1" xfId="0" applyNumberFormat="1" applyFont="1" applyFill="1" applyBorder="1" applyAlignment="1">
      <alignment horizontal="center" vertical="center" wrapText="1"/>
    </xf>
    <xf numFmtId="0" fontId="0" fillId="17" borderId="0" xfId="0" applyFill="1"/>
    <xf numFmtId="0" fontId="0" fillId="0" borderId="0" xfId="0" applyAlignment="1">
      <alignment vertical="center"/>
    </xf>
    <xf numFmtId="166" fontId="0" fillId="0" borderId="0" xfId="0" applyNumberFormat="1"/>
    <xf numFmtId="0" fontId="11" fillId="0" borderId="0" xfId="0" applyFont="1" applyAlignment="1">
      <alignment horizontal="center" vertical="center"/>
    </xf>
    <xf numFmtId="0" fontId="15" fillId="0" borderId="2" xfId="0" applyFont="1" applyBorder="1" applyAlignment="1">
      <alignment horizontal="center" vertical="center" wrapText="1"/>
    </xf>
    <xf numFmtId="0" fontId="11" fillId="0" borderId="1" xfId="0" applyFont="1" applyBorder="1" applyAlignment="1">
      <alignment horizontal="center" vertical="center"/>
    </xf>
    <xf numFmtId="0" fontId="0" fillId="0" borderId="1" xfId="0" applyBorder="1" applyAlignment="1">
      <alignment vertical="center"/>
    </xf>
    <xf numFmtId="166" fontId="3" fillId="17" borderId="1" xfId="0" applyNumberFormat="1" applyFont="1" applyFill="1" applyBorder="1" applyAlignment="1">
      <alignment vertical="center"/>
    </xf>
    <xf numFmtId="166" fontId="8" fillId="17" borderId="1" xfId="0" applyNumberFormat="1" applyFont="1" applyFill="1" applyBorder="1"/>
    <xf numFmtId="0" fontId="4" fillId="0" borderId="1" xfId="0" applyFont="1" applyBorder="1" applyAlignment="1">
      <alignment horizontal="center" vertical="center"/>
    </xf>
    <xf numFmtId="0" fontId="5" fillId="17" borderId="1" xfId="0" applyFont="1" applyFill="1" applyBorder="1" applyAlignment="1">
      <alignment horizontal="center" vertical="center" wrapText="1"/>
    </xf>
    <xf numFmtId="166" fontId="9" fillId="17" borderId="1" xfId="0" applyNumberFormat="1" applyFont="1" applyFill="1" applyBorder="1"/>
    <xf numFmtId="0" fontId="2" fillId="0" borderId="1" xfId="0" applyFont="1" applyBorder="1" applyAlignment="1">
      <alignment horizontal="center" vertical="center"/>
    </xf>
    <xf numFmtId="49" fontId="10" fillId="0" borderId="1" xfId="28" applyNumberFormat="1" applyFont="1" applyBorder="1" applyAlignment="1">
      <alignment horizontal="center" vertical="top"/>
    </xf>
    <xf numFmtId="166" fontId="6" fillId="17" borderId="1" xfId="0" applyNumberFormat="1" applyFont="1" applyFill="1" applyBorder="1"/>
    <xf numFmtId="0" fontId="4" fillId="0" borderId="1" xfId="28" applyFont="1" applyBorder="1" applyAlignment="1">
      <alignment horizontal="center" vertical="center" wrapText="1"/>
    </xf>
    <xf numFmtId="0" fontId="4" fillId="17" borderId="1" xfId="0" applyFont="1" applyFill="1" applyBorder="1" applyAlignment="1">
      <alignment horizontal="center" vertical="center" textRotation="90" wrapText="1"/>
    </xf>
    <xf numFmtId="0" fontId="15" fillId="17" borderId="2" xfId="0" applyFont="1" applyFill="1" applyBorder="1" applyAlignment="1">
      <alignment horizontal="center" vertical="center" wrapText="1"/>
    </xf>
    <xf numFmtId="0" fontId="12" fillId="17" borderId="1" xfId="0" applyFont="1" applyFill="1" applyBorder="1" applyAlignment="1">
      <alignment vertical="top" wrapText="1"/>
    </xf>
    <xf numFmtId="0" fontId="16" fillId="17" borderId="1" xfId="0" applyFont="1" applyFill="1" applyBorder="1" applyAlignment="1">
      <alignment horizontal="center"/>
    </xf>
    <xf numFmtId="0" fontId="10" fillId="0" borderId="1" xfId="0" applyFont="1" applyBorder="1" applyAlignment="1">
      <alignment horizontal="center" wrapText="1"/>
    </xf>
    <xf numFmtId="49" fontId="5" fillId="17" borderId="1" xfId="0" applyNumberFormat="1" applyFont="1" applyFill="1" applyBorder="1" applyAlignment="1">
      <alignment horizontal="center" vertical="center" wrapText="1"/>
    </xf>
    <xf numFmtId="49" fontId="4" fillId="0" borderId="1" xfId="28" applyNumberFormat="1" applyFont="1" applyBorder="1" applyAlignment="1">
      <alignment horizontal="center" vertical="center"/>
    </xf>
    <xf numFmtId="165" fontId="4" fillId="17" borderId="1" xfId="0" applyNumberFormat="1" applyFont="1" applyFill="1" applyBorder="1" applyAlignment="1">
      <alignment horizontal="center" vertical="center" wrapText="1"/>
    </xf>
    <xf numFmtId="165" fontId="5" fillId="17" borderId="1" xfId="0" applyNumberFormat="1" applyFont="1" applyFill="1" applyBorder="1" applyAlignment="1">
      <alignment horizontal="center" vertical="center" wrapText="1"/>
    </xf>
    <xf numFmtId="166" fontId="3" fillId="17" borderId="0" xfId="0" applyNumberFormat="1" applyFont="1" applyFill="1"/>
    <xf numFmtId="0" fontId="13" fillId="0" borderId="1" xfId="0" applyFont="1" applyBorder="1" applyAlignment="1">
      <alignment horizontal="left" vertical="top" wrapText="1"/>
    </xf>
    <xf numFmtId="0" fontId="13" fillId="17" borderId="1" xfId="0" applyFont="1" applyFill="1" applyBorder="1" applyAlignment="1">
      <alignment horizontal="left" vertical="top" wrapText="1"/>
    </xf>
    <xf numFmtId="49" fontId="16" fillId="0" borderId="1" xfId="0" applyNumberFormat="1" applyFont="1" applyBorder="1" applyAlignment="1">
      <alignment horizontal="center" vertical="center" wrapText="1"/>
    </xf>
    <xf numFmtId="49" fontId="4" fillId="0" borderId="1" xfId="41" applyNumberFormat="1" applyFont="1" applyBorder="1" applyAlignment="1">
      <alignment horizontal="center" vertical="center"/>
    </xf>
    <xf numFmtId="49" fontId="5" fillId="0" borderId="1" xfId="41" applyNumberFormat="1" applyFont="1" applyBorder="1" applyAlignment="1">
      <alignment horizontal="center" vertical="center"/>
    </xf>
    <xf numFmtId="166" fontId="1" fillId="17" borderId="1" xfId="0" applyNumberFormat="1" applyFont="1" applyFill="1" applyBorder="1"/>
    <xf numFmtId="0" fontId="1" fillId="0" borderId="0" xfId="0" applyFont="1"/>
    <xf numFmtId="166" fontId="0" fillId="0" borderId="0" xfId="0" applyNumberFormat="1" applyAlignment="1">
      <alignment vertical="center"/>
    </xf>
    <xf numFmtId="0" fontId="1" fillId="17" borderId="0" xfId="0" applyFont="1" applyFill="1" applyAlignment="1">
      <alignment horizontal="right"/>
    </xf>
    <xf numFmtId="0" fontId="1" fillId="0" borderId="1" xfId="0" applyFont="1" applyBorder="1" applyAlignment="1">
      <alignment horizontal="center" vertical="center"/>
    </xf>
    <xf numFmtId="49" fontId="4" fillId="0" borderId="1" xfId="28" applyNumberFormat="1" applyFont="1" applyBorder="1" applyAlignment="1">
      <alignment horizontal="center" vertical="top"/>
    </xf>
    <xf numFmtId="166" fontId="1" fillId="18" borderId="1" xfId="0" applyNumberFormat="1" applyFont="1" applyFill="1" applyBorder="1"/>
    <xf numFmtId="166" fontId="0" fillId="17" borderId="0" xfId="0" applyNumberFormat="1" applyFill="1"/>
    <xf numFmtId="0" fontId="1" fillId="0" borderId="0" xfId="0" applyFont="1" applyAlignment="1">
      <alignment horizontal="center"/>
    </xf>
    <xf numFmtId="0" fontId="1" fillId="0" borderId="0" xfId="0" applyFont="1" applyAlignment="1">
      <alignment horizontal="left"/>
    </xf>
    <xf numFmtId="0" fontId="1" fillId="17" borderId="0" xfId="0" applyFont="1" applyFill="1"/>
    <xf numFmtId="0" fontId="5" fillId="0" borderId="0" xfId="0" applyFont="1" applyAlignment="1">
      <alignment horizontal="left"/>
    </xf>
    <xf numFmtId="0" fontId="16" fillId="17" borderId="0" xfId="0" applyFont="1" applyFill="1" applyAlignment="1">
      <alignment horizontal="center"/>
    </xf>
    <xf numFmtId="166" fontId="19" fillId="17" borderId="0" xfId="0" applyNumberFormat="1" applyFont="1" applyFill="1" applyAlignment="1">
      <alignment vertical="center"/>
    </xf>
    <xf numFmtId="0" fontId="2" fillId="0" borderId="0" xfId="0" applyFont="1" applyAlignment="1">
      <alignment horizontal="center" vertical="center"/>
    </xf>
    <xf numFmtId="166" fontId="5" fillId="0" borderId="0" xfId="0" applyNumberFormat="1" applyFont="1"/>
    <xf numFmtId="166" fontId="3" fillId="0" borderId="1" xfId="0" applyNumberFormat="1" applyFont="1" applyBorder="1"/>
    <xf numFmtId="49" fontId="4" fillId="17" borderId="1" xfId="0" applyNumberFormat="1" applyFont="1" applyFill="1" applyBorder="1" applyAlignment="1">
      <alignment horizontal="center" vertical="center"/>
    </xf>
    <xf numFmtId="0" fontId="1" fillId="0" borderId="0" xfId="0" applyFont="1" applyAlignment="1">
      <alignment vertical="center"/>
    </xf>
    <xf numFmtId="0" fontId="13" fillId="0" borderId="0" xfId="0" applyFont="1" applyAlignment="1">
      <alignment horizontal="right"/>
    </xf>
    <xf numFmtId="0" fontId="4" fillId="0" borderId="1" xfId="0" applyFont="1" applyBorder="1" applyAlignment="1">
      <alignment horizontal="center" vertical="top" wrapText="1"/>
    </xf>
    <xf numFmtId="0" fontId="16" fillId="17" borderId="0" xfId="0" applyFont="1" applyFill="1" applyAlignment="1">
      <alignment vertical="top" wrapText="1"/>
    </xf>
    <xf numFmtId="165" fontId="4" fillId="17" borderId="1" xfId="0" applyNumberFormat="1" applyFont="1" applyFill="1" applyBorder="1" applyAlignment="1">
      <alignment horizontal="center" vertical="center"/>
    </xf>
    <xf numFmtId="165" fontId="5" fillId="17" borderId="1" xfId="0" applyNumberFormat="1" applyFont="1" applyFill="1" applyBorder="1" applyAlignment="1">
      <alignment horizontal="center" vertical="center"/>
    </xf>
    <xf numFmtId="49" fontId="4" fillId="17" borderId="1" xfId="28" applyNumberFormat="1" applyFont="1" applyFill="1" applyBorder="1" applyAlignment="1">
      <alignment horizontal="center" vertical="center"/>
    </xf>
    <xf numFmtId="0" fontId="10" fillId="0" borderId="1" xfId="0" applyFont="1" applyBorder="1" applyAlignment="1">
      <alignment horizontal="center" vertical="top" wrapText="1"/>
    </xf>
    <xf numFmtId="0" fontId="5" fillId="0" borderId="1" xfId="0" applyFont="1" applyBorder="1" applyAlignment="1">
      <alignment horizontal="center" vertical="top" wrapText="1"/>
    </xf>
    <xf numFmtId="0" fontId="4" fillId="17" borderId="1" xfId="0" applyFont="1" applyFill="1" applyBorder="1" applyAlignment="1">
      <alignment horizontal="center" vertical="top" wrapText="1"/>
    </xf>
    <xf numFmtId="0" fontId="5" fillId="17" borderId="1" xfId="0" applyFont="1" applyFill="1" applyBorder="1" applyAlignment="1">
      <alignment horizontal="center" vertical="top" wrapText="1"/>
    </xf>
    <xf numFmtId="0" fontId="4" fillId="0" borderId="1" xfId="28" applyFont="1" applyBorder="1" applyAlignment="1">
      <alignment horizontal="center" vertical="top" wrapText="1"/>
    </xf>
    <xf numFmtId="166" fontId="2" fillId="18" borderId="1" xfId="0" applyNumberFormat="1" applyFont="1" applyFill="1" applyBorder="1"/>
    <xf numFmtId="49" fontId="4" fillId="0" borderId="1" xfId="25" applyNumberFormat="1" applyFont="1" applyBorder="1" applyAlignment="1">
      <alignment horizontal="center" vertical="center" wrapText="1"/>
    </xf>
    <xf numFmtId="49" fontId="5" fillId="0" borderId="1" xfId="25" applyNumberFormat="1" applyFont="1" applyBorder="1" applyAlignment="1">
      <alignment horizontal="center" vertical="center" wrapText="1"/>
    </xf>
    <xf numFmtId="49" fontId="4" fillId="17" borderId="1" xfId="25" applyNumberFormat="1" applyFont="1" applyFill="1" applyBorder="1" applyAlignment="1">
      <alignment horizontal="center" vertical="center" wrapText="1"/>
    </xf>
    <xf numFmtId="49" fontId="5" fillId="17" borderId="1" xfId="25" applyNumberFormat="1" applyFont="1" applyFill="1" applyBorder="1" applyAlignment="1">
      <alignment horizontal="center" vertical="center" wrapText="1"/>
    </xf>
    <xf numFmtId="165" fontId="4" fillId="17" borderId="1" xfId="25" applyNumberFormat="1" applyFont="1" applyFill="1" applyBorder="1" applyAlignment="1">
      <alignment horizontal="center" vertical="center" wrapText="1"/>
    </xf>
    <xf numFmtId="165" fontId="5" fillId="17" borderId="1" xfId="25" applyNumberFormat="1" applyFont="1" applyFill="1" applyBorder="1" applyAlignment="1">
      <alignment horizontal="center" vertical="center" wrapText="1"/>
    </xf>
    <xf numFmtId="0" fontId="4" fillId="0" borderId="1" xfId="25" applyFont="1" applyBorder="1" applyAlignment="1">
      <alignment horizontal="center" vertical="top" wrapText="1"/>
    </xf>
    <xf numFmtId="0" fontId="5" fillId="0" borderId="1" xfId="25" applyFont="1" applyBorder="1" applyAlignment="1">
      <alignment horizontal="center" vertical="top" wrapText="1"/>
    </xf>
    <xf numFmtId="0" fontId="4" fillId="17" borderId="1" xfId="25" applyFont="1" applyFill="1" applyBorder="1" applyAlignment="1">
      <alignment horizontal="center" vertical="top" wrapText="1"/>
    </xf>
    <xf numFmtId="0" fontId="13" fillId="0" borderId="1" xfId="0" applyFont="1" applyBorder="1" applyAlignment="1">
      <alignment horizontal="left" vertical="center" wrapText="1"/>
    </xf>
    <xf numFmtId="0" fontId="22" fillId="0" borderId="0" xfId="0" applyFont="1" applyAlignment="1">
      <alignment horizontal="center" vertical="center" wrapText="1"/>
    </xf>
    <xf numFmtId="166" fontId="5" fillId="17" borderId="0" xfId="0" applyNumberFormat="1" applyFont="1" applyFill="1"/>
    <xf numFmtId="0" fontId="4" fillId="0" borderId="1" xfId="0" applyFont="1" applyBorder="1" applyAlignment="1">
      <alignment horizontal="center" vertical="top"/>
    </xf>
    <xf numFmtId="49" fontId="4" fillId="0" borderId="1" xfId="25" applyNumberFormat="1" applyFont="1" applyBorder="1" applyAlignment="1">
      <alignment horizontal="center" vertical="center"/>
    </xf>
    <xf numFmtId="49" fontId="5" fillId="0" borderId="1" xfId="25" applyNumberFormat="1" applyFont="1" applyBorder="1" applyAlignment="1">
      <alignment horizontal="center" vertical="center"/>
    </xf>
    <xf numFmtId="0" fontId="4" fillId="0" borderId="0" xfId="0" applyFont="1" applyAlignment="1">
      <alignment horizontal="center" vertical="top" wrapText="1"/>
    </xf>
    <xf numFmtId="0" fontId="1" fillId="0" borderId="0" xfId="0" applyFont="1" applyAlignment="1">
      <alignment horizontal="center" vertical="center"/>
    </xf>
    <xf numFmtId="0" fontId="3" fillId="0" borderId="1" xfId="0" applyFont="1" applyBorder="1" applyAlignment="1">
      <alignment horizontal="center" vertical="center"/>
    </xf>
    <xf numFmtId="166" fontId="10" fillId="0" borderId="1" xfId="0" applyNumberFormat="1" applyFont="1" applyBorder="1" applyAlignment="1">
      <alignment horizontal="center" wrapText="1"/>
    </xf>
    <xf numFmtId="166" fontId="4" fillId="0" borderId="1" xfId="0" applyNumberFormat="1" applyFont="1" applyBorder="1" applyAlignment="1">
      <alignment horizontal="center" wrapText="1"/>
    </xf>
    <xf numFmtId="166" fontId="4" fillId="0" borderId="1" xfId="0" applyNumberFormat="1" applyFont="1" applyBorder="1" applyAlignment="1">
      <alignment horizontal="center"/>
    </xf>
    <xf numFmtId="166" fontId="4" fillId="17" borderId="1" xfId="0" applyNumberFormat="1" applyFont="1" applyFill="1" applyBorder="1" applyAlignment="1">
      <alignment horizontal="center" wrapText="1"/>
    </xf>
    <xf numFmtId="166" fontId="4" fillId="0" borderId="1" xfId="28" applyNumberFormat="1" applyFont="1" applyBorder="1" applyAlignment="1">
      <alignment horizontal="center" wrapText="1"/>
    </xf>
    <xf numFmtId="0" fontId="4" fillId="0" borderId="1" xfId="0" applyFont="1" applyBorder="1" applyAlignment="1">
      <alignment vertical="center"/>
    </xf>
    <xf numFmtId="168" fontId="1" fillId="0" borderId="1" xfId="0" applyNumberFormat="1" applyFont="1" applyBorder="1"/>
    <xf numFmtId="165" fontId="4" fillId="0" borderId="1" xfId="25" applyNumberFormat="1" applyFont="1" applyBorder="1" applyAlignment="1">
      <alignment horizontal="center" vertical="center" wrapText="1"/>
    </xf>
    <xf numFmtId="165" fontId="5" fillId="0" borderId="1" xfId="25" applyNumberFormat="1" applyFont="1" applyBorder="1" applyAlignment="1">
      <alignment horizontal="center" vertical="center" wrapText="1"/>
    </xf>
    <xf numFmtId="166" fontId="1" fillId="17" borderId="1" xfId="0" applyNumberFormat="1" applyFont="1" applyFill="1" applyBorder="1" applyAlignment="1">
      <alignment vertical="center"/>
    </xf>
    <xf numFmtId="49" fontId="5" fillId="17" borderId="1" xfId="0" applyNumberFormat="1" applyFont="1" applyFill="1" applyBorder="1" applyAlignment="1">
      <alignment horizontal="center" vertical="center"/>
    </xf>
    <xf numFmtId="166" fontId="0" fillId="18" borderId="1" xfId="0" applyNumberFormat="1" applyFill="1" applyBorder="1"/>
    <xf numFmtId="166" fontId="9" fillId="18" borderId="1" xfId="0" applyNumberFormat="1" applyFont="1" applyFill="1" applyBorder="1"/>
    <xf numFmtId="0" fontId="10" fillId="17" borderId="1" xfId="0" applyFont="1" applyFill="1" applyBorder="1" applyAlignment="1">
      <alignment horizontal="center" vertical="center" wrapText="1"/>
    </xf>
    <xf numFmtId="169" fontId="2" fillId="0" borderId="0" xfId="0" applyNumberFormat="1" applyFont="1"/>
    <xf numFmtId="0" fontId="41" fillId="0" borderId="1" xfId="0" applyFont="1" applyBorder="1" applyAlignment="1">
      <alignment horizontal="center" vertical="center" wrapText="1"/>
    </xf>
    <xf numFmtId="170" fontId="3" fillId="17" borderId="1" xfId="0" applyNumberFormat="1" applyFont="1" applyFill="1" applyBorder="1"/>
    <xf numFmtId="170" fontId="1" fillId="17" borderId="1" xfId="0" applyNumberFormat="1" applyFont="1" applyFill="1" applyBorder="1"/>
    <xf numFmtId="170" fontId="1" fillId="18" borderId="1" xfId="0" applyNumberFormat="1" applyFont="1" applyFill="1" applyBorder="1"/>
    <xf numFmtId="170" fontId="3" fillId="17" borderId="1" xfId="0" applyNumberFormat="1" applyFont="1" applyFill="1" applyBorder="1" applyAlignment="1">
      <alignment vertical="center"/>
    </xf>
    <xf numFmtId="170" fontId="1" fillId="17" borderId="1" xfId="0" applyNumberFormat="1" applyFont="1" applyFill="1" applyBorder="1" applyAlignment="1">
      <alignment vertical="center"/>
    </xf>
    <xf numFmtId="168" fontId="0" fillId="0" borderId="1" xfId="0" applyNumberFormat="1" applyBorder="1"/>
    <xf numFmtId="168" fontId="3" fillId="0" borderId="1" xfId="0" applyNumberFormat="1" applyFont="1" applyBorder="1"/>
    <xf numFmtId="0" fontId="14" fillId="0" borderId="3" xfId="0" applyFont="1" applyBorder="1" applyAlignment="1">
      <alignment horizontal="center" vertical="center" wrapText="1"/>
    </xf>
    <xf numFmtId="49" fontId="5" fillId="17" borderId="1" xfId="28" applyNumberFormat="1" applyFont="1" applyFill="1" applyBorder="1" applyAlignment="1">
      <alignment horizontal="center" vertical="center"/>
    </xf>
    <xf numFmtId="0" fontId="5" fillId="0" borderId="1" xfId="28" applyFont="1" applyBorder="1" applyAlignment="1">
      <alignment horizontal="center" vertical="top" wrapText="1"/>
    </xf>
    <xf numFmtId="0" fontId="1" fillId="0" borderId="1" xfId="0" applyFont="1" applyBorder="1"/>
    <xf numFmtId="0" fontId="14" fillId="0" borderId="0" xfId="0" applyFont="1" applyAlignment="1">
      <alignment horizontal="center" vertical="center" wrapText="1"/>
    </xf>
    <xf numFmtId="0" fontId="15" fillId="17" borderId="15" xfId="0" applyFont="1" applyFill="1" applyBorder="1" applyAlignment="1">
      <alignment horizontal="center" vertical="center" wrapText="1"/>
    </xf>
    <xf numFmtId="166" fontId="18" fillId="0" borderId="16" xfId="0" applyNumberFormat="1" applyFont="1" applyBorder="1" applyAlignment="1">
      <alignment horizontal="right" vertical="center" wrapText="1"/>
    </xf>
    <xf numFmtId="166" fontId="19" fillId="17" borderId="16" xfId="0" applyNumberFormat="1" applyFont="1" applyFill="1" applyBorder="1" applyAlignment="1">
      <alignment vertical="center"/>
    </xf>
    <xf numFmtId="0" fontId="15" fillId="0" borderId="0" xfId="0" applyFont="1" applyAlignment="1">
      <alignment vertical="center"/>
    </xf>
    <xf numFmtId="170" fontId="42" fillId="0" borderId="1" xfId="0" applyNumberFormat="1" applyFont="1" applyBorder="1" applyAlignment="1">
      <alignment horizontal="right" vertical="center"/>
    </xf>
    <xf numFmtId="170" fontId="43" fillId="0" borderId="1" xfId="0" applyNumberFormat="1" applyFont="1" applyBorder="1" applyAlignment="1">
      <alignment vertical="center"/>
    </xf>
    <xf numFmtId="168" fontId="42" fillId="0" borderId="1" xfId="0" applyNumberFormat="1" applyFont="1" applyBorder="1" applyAlignment="1">
      <alignment horizontal="right" vertical="center"/>
    </xf>
    <xf numFmtId="168" fontId="43" fillId="0" borderId="1" xfId="0" applyNumberFormat="1" applyFont="1" applyBorder="1" applyAlignment="1">
      <alignment horizontal="right" vertical="center"/>
    </xf>
    <xf numFmtId="170" fontId="42" fillId="0" borderId="0" xfId="0" applyNumberFormat="1" applyFont="1" applyAlignment="1">
      <alignment horizontal="right" vertical="center"/>
    </xf>
    <xf numFmtId="170" fontId="0" fillId="17" borderId="1" xfId="0" applyNumberFormat="1" applyFill="1" applyBorder="1"/>
    <xf numFmtId="170" fontId="2" fillId="18" borderId="1" xfId="0" applyNumberFormat="1" applyFont="1" applyFill="1" applyBorder="1"/>
    <xf numFmtId="170" fontId="2" fillId="17" borderId="1" xfId="0" applyNumberFormat="1" applyFont="1" applyFill="1" applyBorder="1"/>
    <xf numFmtId="170" fontId="0" fillId="18" borderId="1" xfId="0" applyNumberFormat="1" applyFill="1" applyBorder="1"/>
    <xf numFmtId="170" fontId="9" fillId="17" borderId="1" xfId="0" applyNumberFormat="1" applyFont="1" applyFill="1" applyBorder="1"/>
    <xf numFmtId="170" fontId="9" fillId="18" borderId="1" xfId="0" applyNumberFormat="1" applyFont="1" applyFill="1" applyBorder="1"/>
    <xf numFmtId="170" fontId="6" fillId="17" borderId="1" xfId="0" applyNumberFormat="1" applyFont="1" applyFill="1" applyBorder="1"/>
    <xf numFmtId="170" fontId="8" fillId="17" borderId="1" xfId="0" applyNumberFormat="1" applyFont="1" applyFill="1" applyBorder="1"/>
    <xf numFmtId="170" fontId="3" fillId="0" borderId="1" xfId="0" applyNumberFormat="1" applyFont="1" applyBorder="1"/>
    <xf numFmtId="0" fontId="5" fillId="0" borderId="0" xfId="0" applyFont="1" applyAlignment="1">
      <alignment horizontal="right"/>
    </xf>
    <xf numFmtId="0" fontId="5" fillId="17" borderId="1" xfId="0" applyFont="1" applyFill="1" applyBorder="1" applyAlignment="1">
      <alignment horizontal="center" vertical="center" wrapText="1"/>
    </xf>
    <xf numFmtId="0" fontId="5" fillId="0" borderId="1" xfId="0" applyFont="1" applyBorder="1" applyAlignment="1">
      <alignment horizontal="center" vertical="center"/>
    </xf>
    <xf numFmtId="0" fontId="10" fillId="0" borderId="0" xfId="0" applyFont="1" applyAlignment="1">
      <alignment horizontal="center" vertical="top" wrapText="1"/>
    </xf>
    <xf numFmtId="0" fontId="4" fillId="0" borderId="1" xfId="0" applyFont="1" applyBorder="1" applyAlignment="1">
      <alignment horizontal="center" vertical="center" textRotation="90" wrapText="1"/>
    </xf>
    <xf numFmtId="0" fontId="4" fillId="0" borderId="1" xfId="0" applyFont="1" applyBorder="1" applyAlignment="1">
      <alignment horizontal="center" vertical="center" wrapText="1"/>
    </xf>
    <xf numFmtId="0" fontId="10" fillId="0" borderId="0" xfId="0" applyFont="1" applyAlignment="1">
      <alignment horizontal="center" vertical="center" wrapText="1"/>
    </xf>
    <xf numFmtId="0" fontId="20" fillId="0" borderId="0" xfId="0" applyFont="1" applyAlignment="1">
      <alignment horizontal="left"/>
    </xf>
    <xf numFmtId="0" fontId="16" fillId="0" borderId="0" xfId="0" applyFont="1" applyAlignment="1">
      <alignment horizontal="left" vertical="center" wrapText="1"/>
    </xf>
    <xf numFmtId="0" fontId="15" fillId="0" borderId="1" xfId="0" applyFont="1" applyBorder="1" applyAlignment="1">
      <alignment horizontal="center" vertical="center" wrapText="1"/>
    </xf>
    <xf numFmtId="0" fontId="15" fillId="17"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14" fillId="0" borderId="0" xfId="0" applyFont="1" applyAlignment="1">
      <alignment horizontal="center" vertical="center" wrapText="1"/>
    </xf>
    <xf numFmtId="166" fontId="15" fillId="17" borderId="14" xfId="0" applyNumberFormat="1" applyFont="1" applyFill="1" applyBorder="1" applyAlignment="1">
      <alignment horizontal="center" vertical="center" wrapText="1"/>
    </xf>
    <xf numFmtId="166" fontId="15" fillId="17" borderId="3" xfId="0" applyNumberFormat="1" applyFont="1" applyFill="1" applyBorder="1" applyAlignment="1">
      <alignment horizontal="center" vertical="center" wrapText="1"/>
    </xf>
    <xf numFmtId="0" fontId="5" fillId="0" borderId="0" xfId="0" applyFont="1" applyAlignment="1">
      <alignment horizontal="right" vertical="center" wrapText="1"/>
    </xf>
  </cellXfs>
  <cellStyles count="51">
    <cellStyle name="st50" xfId="1" xr:uid="{00000000-0005-0000-0000-000000000000}"/>
    <cellStyle name="st51" xfId="2" xr:uid="{00000000-0005-0000-0000-000001000000}"/>
    <cellStyle name="xl28" xfId="50" xr:uid="{294D8202-4C56-42D0-A3F5-16ED3AE49844}"/>
    <cellStyle name="xl38" xfId="49" xr:uid="{A9F1FF5F-44AD-460D-9B41-BE3BCB706D22}"/>
    <cellStyle name="xl40" xfId="3" xr:uid="{00000000-0005-0000-0000-000002000000}"/>
    <cellStyle name="xl63" xfId="4" xr:uid="{00000000-0005-0000-0000-000003000000}"/>
    <cellStyle name="xl64" xfId="5" xr:uid="{00000000-0005-0000-0000-000004000000}"/>
    <cellStyle name="Акцент1" xfId="6" builtinId="29" customBuiltin="1"/>
    <cellStyle name="Акцент2" xfId="7" builtinId="33" customBuiltin="1"/>
    <cellStyle name="Акцент3" xfId="8" builtinId="37" customBuiltin="1"/>
    <cellStyle name="Акцент4" xfId="9" builtinId="41" customBuiltin="1"/>
    <cellStyle name="Акцент5" xfId="10" builtinId="45" customBuiltin="1"/>
    <cellStyle name="Акцент6" xfId="11" builtinId="49" customBuiltin="1"/>
    <cellStyle name="Ввод " xfId="12" builtinId="20" customBuiltin="1"/>
    <cellStyle name="Вывод" xfId="13" builtinId="21" customBuiltin="1"/>
    <cellStyle name="Вычисление" xfId="14" builtinId="22" customBuiltin="1"/>
    <cellStyle name="Заголовок 1" xfId="15" builtinId="16" customBuiltin="1"/>
    <cellStyle name="Заголовок 2" xfId="16" builtinId="17" customBuiltin="1"/>
    <cellStyle name="Заголовок 3" xfId="17" builtinId="18" customBuiltin="1"/>
    <cellStyle name="Заголовок 4" xfId="18" builtinId="19" customBuiltin="1"/>
    <cellStyle name="Итог" xfId="19" builtinId="25" customBuiltin="1"/>
    <cellStyle name="Контрольная ячейка" xfId="20" builtinId="23" customBuiltin="1"/>
    <cellStyle name="Название" xfId="21" builtinId="15" customBuiltin="1"/>
    <cellStyle name="Нейтральный" xfId="22" builtinId="28" customBuiltin="1"/>
    <cellStyle name="Обычный" xfId="0" builtinId="0"/>
    <cellStyle name="Обычный 2" xfId="23" xr:uid="{00000000-0005-0000-0000-000017000000}"/>
    <cellStyle name="Обычный 2 2" xfId="24" xr:uid="{00000000-0005-0000-0000-000018000000}"/>
    <cellStyle name="Обычный 2 2 2" xfId="25" xr:uid="{00000000-0005-0000-0000-000019000000}"/>
    <cellStyle name="Обычный 2 3" xfId="26" xr:uid="{00000000-0005-0000-0000-00001A000000}"/>
    <cellStyle name="Обычный 5" xfId="27" xr:uid="{00000000-0005-0000-0000-00001B000000}"/>
    <cellStyle name="Обычный_Лист1" xfId="28" xr:uid="{00000000-0005-0000-0000-00001C000000}"/>
    <cellStyle name="Плохой" xfId="29" builtinId="27" customBuiltin="1"/>
    <cellStyle name="Пояснение" xfId="30" builtinId="53" customBuiltin="1"/>
    <cellStyle name="Примечание 2" xfId="31" xr:uid="{00000000-0005-0000-0000-00001F000000}"/>
    <cellStyle name="Примечание 3" xfId="32" xr:uid="{00000000-0005-0000-0000-000020000000}"/>
    <cellStyle name="Примечание 4" xfId="33" xr:uid="{00000000-0005-0000-0000-000021000000}"/>
    <cellStyle name="Примечание 5" xfId="34" xr:uid="{00000000-0005-0000-0000-000022000000}"/>
    <cellStyle name="Примечание 5 2" xfId="35" xr:uid="{00000000-0005-0000-0000-000023000000}"/>
    <cellStyle name="Примечание 6" xfId="36" xr:uid="{00000000-0005-0000-0000-000024000000}"/>
    <cellStyle name="Примечание 6 2" xfId="37" xr:uid="{00000000-0005-0000-0000-000025000000}"/>
    <cellStyle name="Связанная ячейка" xfId="38" builtinId="24" customBuiltin="1"/>
    <cellStyle name="Текст предупреждения" xfId="39" builtinId="11" customBuiltin="1"/>
    <cellStyle name="Финансовый" xfId="40" builtinId="3"/>
    <cellStyle name="Финансовый 2" xfId="41" xr:uid="{00000000-0005-0000-0000-000029000000}"/>
    <cellStyle name="Финансовый 2 2" xfId="42" xr:uid="{00000000-0005-0000-0000-00002A000000}"/>
    <cellStyle name="Финансовый 2 2 2" xfId="43" xr:uid="{00000000-0005-0000-0000-00002B000000}"/>
    <cellStyle name="Финансовый 2 3" xfId="44" xr:uid="{00000000-0005-0000-0000-00002C000000}"/>
    <cellStyle name="Финансовый 2 3 2" xfId="45" xr:uid="{00000000-0005-0000-0000-00002D000000}"/>
    <cellStyle name="Финансовый 3" xfId="46" xr:uid="{00000000-0005-0000-0000-00002E000000}"/>
    <cellStyle name="Финансовый 3 2" xfId="47" xr:uid="{00000000-0005-0000-0000-00002F000000}"/>
    <cellStyle name="Хороший" xfId="4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H715"/>
  <sheetViews>
    <sheetView zoomScale="104" zoomScaleNormal="104" workbookViewId="0">
      <selection activeCell="J557" sqref="J557"/>
    </sheetView>
  </sheetViews>
  <sheetFormatPr defaultRowHeight="12.5" x14ac:dyDescent="0.25"/>
  <cols>
    <col min="1" max="1" width="4.54296875" customWidth="1"/>
    <col min="2" max="2" width="9" customWidth="1"/>
    <col min="3" max="3" width="12.54296875" customWidth="1"/>
    <col min="4" max="4" width="8.1796875" customWidth="1"/>
    <col min="5" max="5" width="62.26953125" customWidth="1"/>
    <col min="6" max="6" width="15.7265625" style="34" customWidth="1"/>
    <col min="7" max="7" width="16" customWidth="1"/>
    <col min="8" max="8" width="11.1796875" customWidth="1"/>
  </cols>
  <sheetData>
    <row r="1" spans="1:8" ht="12.75" customHeight="1" x14ac:dyDescent="0.3">
      <c r="A1" s="15"/>
      <c r="B1" s="15"/>
      <c r="C1" s="15"/>
      <c r="D1" s="15"/>
      <c r="E1" s="15"/>
      <c r="F1" s="15"/>
      <c r="G1" s="160" t="s">
        <v>565</v>
      </c>
      <c r="H1" s="160"/>
    </row>
    <row r="2" spans="1:8" ht="12.75" customHeight="1" x14ac:dyDescent="0.3">
      <c r="A2" s="15"/>
      <c r="B2" s="15"/>
      <c r="C2" s="15"/>
      <c r="D2" s="25"/>
      <c r="E2" s="25"/>
      <c r="F2" s="25"/>
      <c r="G2" s="160" t="s">
        <v>35</v>
      </c>
      <c r="H2" s="160"/>
    </row>
    <row r="3" spans="1:8" ht="12.75" customHeight="1" x14ac:dyDescent="0.3">
      <c r="D3" s="25"/>
      <c r="E3" s="25"/>
      <c r="F3" s="160" t="s">
        <v>36</v>
      </c>
      <c r="G3" s="160"/>
      <c r="H3" s="160"/>
    </row>
    <row r="4" spans="1:8" ht="13" x14ac:dyDescent="0.3">
      <c r="A4" s="15"/>
      <c r="B4" s="15"/>
      <c r="C4" s="15"/>
      <c r="D4" s="25"/>
      <c r="E4" s="25"/>
      <c r="F4" s="25"/>
      <c r="G4" s="160" t="s">
        <v>691</v>
      </c>
      <c r="H4" s="160"/>
    </row>
    <row r="5" spans="1:8" ht="78" customHeight="1" x14ac:dyDescent="0.25">
      <c r="A5" s="163" t="s">
        <v>584</v>
      </c>
      <c r="B5" s="163"/>
      <c r="C5" s="163"/>
      <c r="D5" s="163"/>
      <c r="E5" s="163"/>
      <c r="F5" s="163"/>
    </row>
    <row r="6" spans="1:8" ht="13" x14ac:dyDescent="0.3">
      <c r="A6" s="21"/>
      <c r="E6" s="13"/>
      <c r="F6" s="72"/>
    </row>
    <row r="7" spans="1:8" ht="23.5" customHeight="1" x14ac:dyDescent="0.25">
      <c r="A7" s="164" t="s">
        <v>0</v>
      </c>
      <c r="B7" s="164" t="s">
        <v>1</v>
      </c>
      <c r="C7" s="164" t="s">
        <v>2</v>
      </c>
      <c r="D7" s="164" t="s">
        <v>3</v>
      </c>
      <c r="E7" s="165" t="s">
        <v>100</v>
      </c>
      <c r="F7" s="161" t="s">
        <v>39</v>
      </c>
      <c r="G7" s="162" t="s">
        <v>757</v>
      </c>
      <c r="H7" s="162"/>
    </row>
    <row r="8" spans="1:8" ht="59.15" customHeight="1" x14ac:dyDescent="0.25">
      <c r="A8" s="164"/>
      <c r="B8" s="164"/>
      <c r="C8" s="164"/>
      <c r="D8" s="164"/>
      <c r="E8" s="165"/>
      <c r="F8" s="161"/>
      <c r="G8" s="30" t="s">
        <v>758</v>
      </c>
      <c r="H8" s="129" t="s">
        <v>759</v>
      </c>
    </row>
    <row r="9" spans="1:8" ht="15" customHeight="1" x14ac:dyDescent="0.25">
      <c r="A9" s="7">
        <v>1</v>
      </c>
      <c r="B9" s="7">
        <v>2</v>
      </c>
      <c r="C9" s="7">
        <v>3</v>
      </c>
      <c r="D9" s="7">
        <v>4</v>
      </c>
      <c r="E9" s="7">
        <v>5</v>
      </c>
      <c r="F9" s="55" t="s">
        <v>651</v>
      </c>
      <c r="G9" s="30">
        <v>7</v>
      </c>
      <c r="H9" s="30">
        <v>8</v>
      </c>
    </row>
    <row r="10" spans="1:8" ht="18.75" customHeight="1" x14ac:dyDescent="0.3">
      <c r="A10" s="69">
        <v>1</v>
      </c>
      <c r="B10" s="1">
        <v>100</v>
      </c>
      <c r="C10" s="2"/>
      <c r="D10" s="2"/>
      <c r="E10" s="90" t="s">
        <v>4</v>
      </c>
      <c r="F10" s="29">
        <f>F11+F17+F28+F50+F63+F67+F46</f>
        <v>123709.59999999999</v>
      </c>
      <c r="G10" s="130">
        <f>G11+G17+G28+G50+G63+G67+G46</f>
        <v>120664.12402</v>
      </c>
      <c r="H10" s="136">
        <f>G10/F10*100</f>
        <v>97.538205620259063</v>
      </c>
    </row>
    <row r="11" spans="1:8" ht="29.25" customHeight="1" x14ac:dyDescent="0.3">
      <c r="A11" s="69">
        <v>2</v>
      </c>
      <c r="B11" s="57">
        <v>102</v>
      </c>
      <c r="C11" s="2"/>
      <c r="D11" s="2"/>
      <c r="E11" s="85" t="s">
        <v>68</v>
      </c>
      <c r="F11" s="29">
        <f>F12</f>
        <v>2445.7000000000003</v>
      </c>
      <c r="G11" s="130">
        <f>G12</f>
        <v>2445.6410299999998</v>
      </c>
      <c r="H11" s="136">
        <f t="shared" ref="H11:H74" si="0">G11/F11*100</f>
        <v>99.997588829373981</v>
      </c>
    </row>
    <row r="12" spans="1:8" ht="16.5" customHeight="1" x14ac:dyDescent="0.3">
      <c r="A12" s="69">
        <v>3</v>
      </c>
      <c r="B12" s="57">
        <v>102</v>
      </c>
      <c r="C12" s="2" t="s">
        <v>189</v>
      </c>
      <c r="D12" s="2"/>
      <c r="E12" s="85" t="s">
        <v>156</v>
      </c>
      <c r="F12" s="29">
        <f>F13+F15</f>
        <v>2445.7000000000003</v>
      </c>
      <c r="G12" s="130">
        <f>G13+G15</f>
        <v>2445.6410299999998</v>
      </c>
      <c r="H12" s="136">
        <f t="shared" si="0"/>
        <v>99.997588829373981</v>
      </c>
    </row>
    <row r="13" spans="1:8" ht="18.75" customHeight="1" x14ac:dyDescent="0.3">
      <c r="A13" s="69">
        <v>4</v>
      </c>
      <c r="B13" s="57">
        <v>102</v>
      </c>
      <c r="C13" s="2" t="s">
        <v>246</v>
      </c>
      <c r="D13" s="2"/>
      <c r="E13" s="85" t="s">
        <v>30</v>
      </c>
      <c r="F13" s="29">
        <f>F14</f>
        <v>2289.4</v>
      </c>
      <c r="G13" s="130">
        <f>G14</f>
        <v>2289.40103</v>
      </c>
      <c r="H13" s="136">
        <f t="shared" si="0"/>
        <v>100.00004498995369</v>
      </c>
    </row>
    <row r="14" spans="1:8" ht="27.65" customHeight="1" x14ac:dyDescent="0.25">
      <c r="A14" s="69">
        <v>5</v>
      </c>
      <c r="B14" s="58">
        <v>102</v>
      </c>
      <c r="C14" s="4" t="s">
        <v>246</v>
      </c>
      <c r="D14" s="4" t="s">
        <v>50</v>
      </c>
      <c r="E14" s="91" t="s">
        <v>81</v>
      </c>
      <c r="F14" s="65">
        <v>2289.4</v>
      </c>
      <c r="G14" s="131">
        <v>2289.40103</v>
      </c>
      <c r="H14" s="135">
        <f t="shared" si="0"/>
        <v>100.00004498995369</v>
      </c>
    </row>
    <row r="15" spans="1:8" ht="39" x14ac:dyDescent="0.3">
      <c r="A15" s="69">
        <v>6</v>
      </c>
      <c r="B15" s="57">
        <v>102</v>
      </c>
      <c r="C15" s="2" t="s">
        <v>729</v>
      </c>
      <c r="D15" s="2"/>
      <c r="E15" s="92" t="s">
        <v>734</v>
      </c>
      <c r="F15" s="29">
        <f>F16</f>
        <v>156.30000000000001</v>
      </c>
      <c r="G15" s="130">
        <f>G16</f>
        <v>156.24</v>
      </c>
      <c r="H15" s="136">
        <f t="shared" si="0"/>
        <v>99.961612284069105</v>
      </c>
    </row>
    <row r="16" spans="1:8" ht="13" x14ac:dyDescent="0.25">
      <c r="A16" s="69">
        <v>7</v>
      </c>
      <c r="B16" s="58">
        <v>102</v>
      </c>
      <c r="C16" s="4" t="s">
        <v>729</v>
      </c>
      <c r="D16" s="4" t="s">
        <v>50</v>
      </c>
      <c r="E16" s="91" t="s">
        <v>81</v>
      </c>
      <c r="F16" s="71">
        <v>156.30000000000001</v>
      </c>
      <c r="G16" s="132">
        <v>156.24</v>
      </c>
      <c r="H16" s="135">
        <f t="shared" si="0"/>
        <v>99.961612284069105</v>
      </c>
    </row>
    <row r="17" spans="1:8" ht="41.15" customHeight="1" x14ac:dyDescent="0.3">
      <c r="A17" s="69">
        <v>8</v>
      </c>
      <c r="B17" s="57">
        <v>103</v>
      </c>
      <c r="C17" s="2"/>
      <c r="D17" s="2"/>
      <c r="E17" s="85" t="s">
        <v>27</v>
      </c>
      <c r="F17" s="29">
        <f>F18</f>
        <v>5201.8</v>
      </c>
      <c r="G17" s="130">
        <f>G18</f>
        <v>5189.6374699999997</v>
      </c>
      <c r="H17" s="136">
        <f t="shared" si="0"/>
        <v>99.766186127878797</v>
      </c>
    </row>
    <row r="18" spans="1:8" ht="17.25" customHeight="1" x14ac:dyDescent="0.3">
      <c r="A18" s="69">
        <v>9</v>
      </c>
      <c r="B18" s="87">
        <v>103</v>
      </c>
      <c r="C18" s="2" t="s">
        <v>189</v>
      </c>
      <c r="D18" s="2"/>
      <c r="E18" s="85" t="s">
        <v>156</v>
      </c>
      <c r="F18" s="29">
        <f>F21+F19+F24+F26</f>
        <v>5201.8</v>
      </c>
      <c r="G18" s="130">
        <f>G21+G19+G24+G26</f>
        <v>5189.6374699999997</v>
      </c>
      <c r="H18" s="136">
        <f t="shared" si="0"/>
        <v>99.766186127878797</v>
      </c>
    </row>
    <row r="19" spans="1:8" ht="18.75" customHeight="1" x14ac:dyDescent="0.3">
      <c r="A19" s="69">
        <v>10</v>
      </c>
      <c r="B19" s="87">
        <v>103</v>
      </c>
      <c r="C19" s="4" t="s">
        <v>248</v>
      </c>
      <c r="D19" s="2"/>
      <c r="E19" s="85" t="s">
        <v>108</v>
      </c>
      <c r="F19" s="29">
        <f>F20</f>
        <v>409</v>
      </c>
      <c r="G19" s="130">
        <f>G20</f>
        <v>402.02399000000003</v>
      </c>
      <c r="H19" s="136">
        <f t="shared" si="0"/>
        <v>98.294374083129583</v>
      </c>
    </row>
    <row r="20" spans="1:8" ht="26.25" customHeight="1" x14ac:dyDescent="0.25">
      <c r="A20" s="69">
        <v>11</v>
      </c>
      <c r="B20" s="88">
        <v>103</v>
      </c>
      <c r="C20" s="4" t="s">
        <v>248</v>
      </c>
      <c r="D20" s="4" t="s">
        <v>50</v>
      </c>
      <c r="E20" s="91" t="s">
        <v>81</v>
      </c>
      <c r="F20" s="65">
        <v>409</v>
      </c>
      <c r="G20" s="131">
        <v>402.02399000000003</v>
      </c>
      <c r="H20" s="135">
        <f t="shared" si="0"/>
        <v>98.294374083129583</v>
      </c>
    </row>
    <row r="21" spans="1:8" ht="27.75" customHeight="1" x14ac:dyDescent="0.3">
      <c r="A21" s="69">
        <v>12</v>
      </c>
      <c r="B21" s="87">
        <v>103</v>
      </c>
      <c r="C21" s="63" t="s">
        <v>247</v>
      </c>
      <c r="D21" s="10"/>
      <c r="E21" s="85" t="s">
        <v>107</v>
      </c>
      <c r="F21" s="29">
        <f>F22+F23</f>
        <v>2781.8</v>
      </c>
      <c r="G21" s="130">
        <f>G22+G23</f>
        <v>2776.61348</v>
      </c>
      <c r="H21" s="136">
        <f t="shared" si="0"/>
        <v>99.813555251995098</v>
      </c>
    </row>
    <row r="22" spans="1:8" ht="16.5" customHeight="1" x14ac:dyDescent="0.25">
      <c r="A22" s="69">
        <v>13</v>
      </c>
      <c r="B22" s="88">
        <v>103</v>
      </c>
      <c r="C22" s="64" t="s">
        <v>247</v>
      </c>
      <c r="D22" s="4" t="s">
        <v>50</v>
      </c>
      <c r="E22" s="91" t="s">
        <v>81</v>
      </c>
      <c r="F22" s="65">
        <v>2137.3000000000002</v>
      </c>
      <c r="G22" s="131">
        <v>2136.6931800000002</v>
      </c>
      <c r="H22" s="135">
        <f t="shared" si="0"/>
        <v>99.971608103682215</v>
      </c>
    </row>
    <row r="23" spans="1:8" ht="27.75" customHeight="1" x14ac:dyDescent="0.25">
      <c r="A23" s="69">
        <v>14</v>
      </c>
      <c r="B23" s="88">
        <v>103</v>
      </c>
      <c r="C23" s="64" t="s">
        <v>247</v>
      </c>
      <c r="D23" s="4">
        <v>240</v>
      </c>
      <c r="E23" s="91" t="s">
        <v>77</v>
      </c>
      <c r="F23" s="65">
        <f>544.5+100</f>
        <v>644.5</v>
      </c>
      <c r="G23" s="131">
        <v>639.9203</v>
      </c>
      <c r="H23" s="135">
        <f t="shared" si="0"/>
        <v>99.289418153607443</v>
      </c>
    </row>
    <row r="24" spans="1:8" s="21" customFormat="1" ht="13" x14ac:dyDescent="0.3">
      <c r="A24" s="69">
        <v>15</v>
      </c>
      <c r="B24" s="87">
        <v>103</v>
      </c>
      <c r="C24" s="63" t="s">
        <v>330</v>
      </c>
      <c r="D24" s="2"/>
      <c r="E24" s="85" t="s">
        <v>329</v>
      </c>
      <c r="F24" s="29">
        <f>F25</f>
        <v>1960</v>
      </c>
      <c r="G24" s="130">
        <f>G25</f>
        <v>1960</v>
      </c>
      <c r="H24" s="136">
        <f t="shared" si="0"/>
        <v>100</v>
      </c>
    </row>
    <row r="25" spans="1:8" ht="18" customHeight="1" x14ac:dyDescent="0.25">
      <c r="A25" s="69">
        <v>16</v>
      </c>
      <c r="B25" s="88">
        <v>103</v>
      </c>
      <c r="C25" s="64" t="s">
        <v>330</v>
      </c>
      <c r="D25" s="4" t="s">
        <v>50</v>
      </c>
      <c r="E25" s="91" t="s">
        <v>81</v>
      </c>
      <c r="F25" s="65">
        <f>1950.4+9.6</f>
        <v>1960</v>
      </c>
      <c r="G25" s="131">
        <v>1960</v>
      </c>
      <c r="H25" s="135">
        <f t="shared" si="0"/>
        <v>100</v>
      </c>
    </row>
    <row r="26" spans="1:8" ht="52" x14ac:dyDescent="0.3">
      <c r="A26" s="69">
        <v>17</v>
      </c>
      <c r="B26" s="87">
        <v>103</v>
      </c>
      <c r="C26" s="63" t="s">
        <v>730</v>
      </c>
      <c r="D26" s="2"/>
      <c r="E26" s="92" t="s">
        <v>735</v>
      </c>
      <c r="F26" s="29">
        <f>F27</f>
        <v>51</v>
      </c>
      <c r="G26" s="130">
        <f>G27</f>
        <v>51</v>
      </c>
      <c r="H26" s="136">
        <f t="shared" si="0"/>
        <v>100</v>
      </c>
    </row>
    <row r="27" spans="1:8" ht="18" customHeight="1" x14ac:dyDescent="0.25">
      <c r="A27" s="69">
        <v>18</v>
      </c>
      <c r="B27" s="88">
        <v>103</v>
      </c>
      <c r="C27" s="64" t="s">
        <v>730</v>
      </c>
      <c r="D27" s="4" t="s">
        <v>50</v>
      </c>
      <c r="E27" s="91" t="s">
        <v>81</v>
      </c>
      <c r="F27" s="71">
        <v>51</v>
      </c>
      <c r="G27" s="132">
        <v>51</v>
      </c>
      <c r="H27" s="135">
        <f t="shared" si="0"/>
        <v>100</v>
      </c>
    </row>
    <row r="28" spans="1:8" ht="40.5" customHeight="1" x14ac:dyDescent="0.3">
      <c r="A28" s="69">
        <v>19</v>
      </c>
      <c r="B28" s="57">
        <v>104</v>
      </c>
      <c r="C28" s="2"/>
      <c r="D28" s="2"/>
      <c r="E28" s="85" t="s">
        <v>33</v>
      </c>
      <c r="F28" s="29">
        <f>F29+F41</f>
        <v>57170.7</v>
      </c>
      <c r="G28" s="130">
        <f>G29+G41</f>
        <v>56445.432059999999</v>
      </c>
      <c r="H28" s="136">
        <f t="shared" si="0"/>
        <v>98.731399230724833</v>
      </c>
    </row>
    <row r="29" spans="1:8" s="21" customFormat="1" ht="39" x14ac:dyDescent="0.3">
      <c r="A29" s="69">
        <v>20</v>
      </c>
      <c r="B29" s="87">
        <v>104</v>
      </c>
      <c r="C29" s="10" t="s">
        <v>249</v>
      </c>
      <c r="D29" s="2"/>
      <c r="E29" s="92" t="s">
        <v>594</v>
      </c>
      <c r="F29" s="29">
        <f>F30</f>
        <v>56208.5</v>
      </c>
      <c r="G29" s="130">
        <f>G30</f>
        <v>55483.210070000001</v>
      </c>
      <c r="H29" s="136">
        <f t="shared" si="0"/>
        <v>98.709643683784492</v>
      </c>
    </row>
    <row r="30" spans="1:8" s="21" customFormat="1" ht="58.5" customHeight="1" x14ac:dyDescent="0.3">
      <c r="A30" s="69">
        <v>21</v>
      </c>
      <c r="B30" s="87">
        <v>104</v>
      </c>
      <c r="C30" s="10" t="s">
        <v>250</v>
      </c>
      <c r="D30" s="2"/>
      <c r="E30" s="92" t="s">
        <v>632</v>
      </c>
      <c r="F30" s="29">
        <f>F31+F36+F39</f>
        <v>56208.5</v>
      </c>
      <c r="G30" s="130">
        <f>G31+G36+G39</f>
        <v>55483.210070000001</v>
      </c>
      <c r="H30" s="136">
        <f t="shared" si="0"/>
        <v>98.709643683784492</v>
      </c>
    </row>
    <row r="31" spans="1:8" ht="27" customHeight="1" x14ac:dyDescent="0.3">
      <c r="A31" s="69">
        <v>22</v>
      </c>
      <c r="B31" s="57">
        <v>104</v>
      </c>
      <c r="C31" s="2" t="s">
        <v>315</v>
      </c>
      <c r="D31" s="2"/>
      <c r="E31" s="85" t="s">
        <v>109</v>
      </c>
      <c r="F31" s="29">
        <f>F32+F33+F35+F34</f>
        <v>25193.600000000002</v>
      </c>
      <c r="G31" s="130">
        <f>G32+G33+G35+G34</f>
        <v>25090.93635</v>
      </c>
      <c r="H31" s="136">
        <f t="shared" si="0"/>
        <v>99.592501071700752</v>
      </c>
    </row>
    <row r="32" spans="1:8" ht="26.25" customHeight="1" x14ac:dyDescent="0.25">
      <c r="A32" s="69">
        <v>23</v>
      </c>
      <c r="B32" s="58">
        <v>104</v>
      </c>
      <c r="C32" s="4" t="s">
        <v>315</v>
      </c>
      <c r="D32" s="4" t="s">
        <v>50</v>
      </c>
      <c r="E32" s="7" t="s">
        <v>81</v>
      </c>
      <c r="F32" s="65">
        <v>24663.8</v>
      </c>
      <c r="G32" s="131">
        <v>24570.45779</v>
      </c>
      <c r="H32" s="135">
        <f t="shared" si="0"/>
        <v>99.621541652137964</v>
      </c>
    </row>
    <row r="33" spans="1:8" ht="26" x14ac:dyDescent="0.25">
      <c r="A33" s="69">
        <v>24</v>
      </c>
      <c r="B33" s="58">
        <v>104</v>
      </c>
      <c r="C33" s="4" t="s">
        <v>315</v>
      </c>
      <c r="D33" s="4" t="s">
        <v>78</v>
      </c>
      <c r="E33" s="91" t="s">
        <v>77</v>
      </c>
      <c r="F33" s="65">
        <v>392.4</v>
      </c>
      <c r="G33" s="131">
        <v>383.1037</v>
      </c>
      <c r="H33" s="135">
        <f t="shared" si="0"/>
        <v>97.630912334352701</v>
      </c>
    </row>
    <row r="34" spans="1:8" ht="26" x14ac:dyDescent="0.25">
      <c r="A34" s="69">
        <v>25</v>
      </c>
      <c r="B34" s="58">
        <v>104</v>
      </c>
      <c r="C34" s="4" t="s">
        <v>315</v>
      </c>
      <c r="D34" s="4" t="s">
        <v>48</v>
      </c>
      <c r="E34" s="91" t="s">
        <v>49</v>
      </c>
      <c r="F34" s="65">
        <v>9.6999999999999993</v>
      </c>
      <c r="G34" s="131">
        <v>9.6883199999999992</v>
      </c>
      <c r="H34" s="135">
        <f t="shared" si="0"/>
        <v>99.879587628865977</v>
      </c>
    </row>
    <row r="35" spans="1:8" ht="13" x14ac:dyDescent="0.25">
      <c r="A35" s="69">
        <v>26</v>
      </c>
      <c r="B35" s="58">
        <v>104</v>
      </c>
      <c r="C35" s="4" t="s">
        <v>315</v>
      </c>
      <c r="D35" s="4" t="s">
        <v>79</v>
      </c>
      <c r="E35" s="91" t="s">
        <v>80</v>
      </c>
      <c r="F35" s="65">
        <f>50+54.9+13.7+9.1</f>
        <v>127.7</v>
      </c>
      <c r="G35" s="131">
        <v>127.68653999999999</v>
      </c>
      <c r="H35" s="135">
        <f t="shared" si="0"/>
        <v>99.989459671104143</v>
      </c>
    </row>
    <row r="36" spans="1:8" ht="13" x14ac:dyDescent="0.3">
      <c r="A36" s="69">
        <v>27</v>
      </c>
      <c r="B36" s="57">
        <v>104</v>
      </c>
      <c r="C36" s="10" t="s">
        <v>633</v>
      </c>
      <c r="D36" s="2"/>
      <c r="E36" s="85" t="s">
        <v>175</v>
      </c>
      <c r="F36" s="29">
        <f>F37+F38</f>
        <v>30413.3</v>
      </c>
      <c r="G36" s="130">
        <f>G37+G38</f>
        <v>29790.674719999999</v>
      </c>
      <c r="H36" s="136">
        <f t="shared" si="0"/>
        <v>97.95278618236101</v>
      </c>
    </row>
    <row r="37" spans="1:8" ht="27" customHeight="1" x14ac:dyDescent="0.25">
      <c r="A37" s="69">
        <v>28</v>
      </c>
      <c r="B37" s="58">
        <v>104</v>
      </c>
      <c r="C37" s="4" t="s">
        <v>633</v>
      </c>
      <c r="D37" s="4" t="s">
        <v>50</v>
      </c>
      <c r="E37" s="7" t="s">
        <v>81</v>
      </c>
      <c r="F37" s="65">
        <v>22361.8</v>
      </c>
      <c r="G37" s="131">
        <v>22241.79998</v>
      </c>
      <c r="H37" s="135">
        <f t="shared" si="0"/>
        <v>99.46337048001503</v>
      </c>
    </row>
    <row r="38" spans="1:8" ht="26.25" customHeight="1" x14ac:dyDescent="0.25">
      <c r="A38" s="69">
        <v>29</v>
      </c>
      <c r="B38" s="58">
        <v>104</v>
      </c>
      <c r="C38" s="4" t="s">
        <v>633</v>
      </c>
      <c r="D38" s="4" t="s">
        <v>78</v>
      </c>
      <c r="E38" s="91" t="s">
        <v>77</v>
      </c>
      <c r="F38" s="65">
        <v>8051.5</v>
      </c>
      <c r="G38" s="131">
        <v>7548.8747400000002</v>
      </c>
      <c r="H38" s="135">
        <f t="shared" si="0"/>
        <v>93.757371173073352</v>
      </c>
    </row>
    <row r="39" spans="1:8" ht="26.25" customHeight="1" x14ac:dyDescent="0.3">
      <c r="A39" s="69">
        <v>30</v>
      </c>
      <c r="B39" s="87">
        <v>104</v>
      </c>
      <c r="C39" s="10" t="s">
        <v>634</v>
      </c>
      <c r="D39" s="10"/>
      <c r="E39" s="92" t="s">
        <v>135</v>
      </c>
      <c r="F39" s="29">
        <f>F40</f>
        <v>601.6</v>
      </c>
      <c r="G39" s="130">
        <f>G40</f>
        <v>601.59900000000005</v>
      </c>
      <c r="H39" s="136">
        <f t="shared" si="0"/>
        <v>99.99983377659575</v>
      </c>
    </row>
    <row r="40" spans="1:8" ht="26.25" customHeight="1" x14ac:dyDescent="0.25">
      <c r="A40" s="69">
        <v>31</v>
      </c>
      <c r="B40" s="88">
        <v>104</v>
      </c>
      <c r="C40" s="12" t="s">
        <v>634</v>
      </c>
      <c r="D40" s="4">
        <v>240</v>
      </c>
      <c r="E40" s="91" t="s">
        <v>77</v>
      </c>
      <c r="F40" s="65">
        <v>601.6</v>
      </c>
      <c r="G40" s="131">
        <v>601.59900000000005</v>
      </c>
      <c r="H40" s="135">
        <f t="shared" si="0"/>
        <v>99.99983377659575</v>
      </c>
    </row>
    <row r="41" spans="1:8" ht="17.25" customHeight="1" x14ac:dyDescent="0.3">
      <c r="A41" s="69">
        <v>32</v>
      </c>
      <c r="B41" s="87">
        <v>104</v>
      </c>
      <c r="C41" s="2" t="s">
        <v>189</v>
      </c>
      <c r="D41" s="2"/>
      <c r="E41" s="85" t="s">
        <v>156</v>
      </c>
      <c r="F41" s="29">
        <f>F42+F44</f>
        <v>962.2</v>
      </c>
      <c r="G41" s="130">
        <f>G42+G44</f>
        <v>962.22199000000001</v>
      </c>
      <c r="H41" s="136">
        <f t="shared" si="0"/>
        <v>100.0022853876533</v>
      </c>
    </row>
    <row r="42" spans="1:8" ht="52" x14ac:dyDescent="0.3">
      <c r="A42" s="69">
        <v>33</v>
      </c>
      <c r="B42" s="87">
        <v>104</v>
      </c>
      <c r="C42" s="63" t="s">
        <v>730</v>
      </c>
      <c r="D42" s="2"/>
      <c r="E42" s="92" t="s">
        <v>735</v>
      </c>
      <c r="F42" s="29">
        <f>F43</f>
        <v>555.70000000000005</v>
      </c>
      <c r="G42" s="130">
        <f>G43</f>
        <v>555.69998999999996</v>
      </c>
      <c r="H42" s="136">
        <f t="shared" si="0"/>
        <v>99.999998200467871</v>
      </c>
    </row>
    <row r="43" spans="1:8" ht="19" customHeight="1" x14ac:dyDescent="0.25">
      <c r="A43" s="69">
        <v>34</v>
      </c>
      <c r="B43" s="88">
        <v>104</v>
      </c>
      <c r="C43" s="64" t="s">
        <v>730</v>
      </c>
      <c r="D43" s="4" t="s">
        <v>50</v>
      </c>
      <c r="E43" s="91" t="s">
        <v>81</v>
      </c>
      <c r="F43" s="71">
        <v>555.70000000000005</v>
      </c>
      <c r="G43" s="132">
        <v>555.69998999999996</v>
      </c>
      <c r="H43" s="135">
        <f t="shared" si="0"/>
        <v>99.999998200467871</v>
      </c>
    </row>
    <row r="44" spans="1:8" ht="52.5" customHeight="1" x14ac:dyDescent="0.3">
      <c r="A44" s="69">
        <v>35</v>
      </c>
      <c r="B44" s="57">
        <v>104</v>
      </c>
      <c r="C44" s="2" t="s">
        <v>729</v>
      </c>
      <c r="D44" s="2"/>
      <c r="E44" s="92" t="s">
        <v>734</v>
      </c>
      <c r="F44" s="29">
        <f>F45</f>
        <v>406.5</v>
      </c>
      <c r="G44" s="130">
        <f>G45</f>
        <v>406.52199999999999</v>
      </c>
      <c r="H44" s="136">
        <f t="shared" si="0"/>
        <v>100.00541205412054</v>
      </c>
    </row>
    <row r="45" spans="1:8" ht="26.25" customHeight="1" x14ac:dyDescent="0.25">
      <c r="A45" s="69">
        <v>36</v>
      </c>
      <c r="B45" s="58">
        <v>104</v>
      </c>
      <c r="C45" s="4" t="s">
        <v>729</v>
      </c>
      <c r="D45" s="4" t="s">
        <v>50</v>
      </c>
      <c r="E45" s="91" t="s">
        <v>81</v>
      </c>
      <c r="F45" s="71">
        <v>406.5</v>
      </c>
      <c r="G45" s="132">
        <v>406.52199999999999</v>
      </c>
      <c r="H45" s="135">
        <f t="shared" si="0"/>
        <v>100.00541205412054</v>
      </c>
    </row>
    <row r="46" spans="1:8" ht="13" x14ac:dyDescent="0.3">
      <c r="A46" s="69">
        <v>37</v>
      </c>
      <c r="B46" s="57">
        <v>105</v>
      </c>
      <c r="C46" s="4"/>
      <c r="D46" s="4"/>
      <c r="E46" s="85" t="s">
        <v>341</v>
      </c>
      <c r="F46" s="29">
        <f t="shared" ref="F46:G48" si="1">F47</f>
        <v>4</v>
      </c>
      <c r="G46" s="130">
        <f t="shared" si="1"/>
        <v>4</v>
      </c>
      <c r="H46" s="136">
        <f t="shared" si="0"/>
        <v>100</v>
      </c>
    </row>
    <row r="47" spans="1:8" ht="13" x14ac:dyDescent="0.3">
      <c r="A47" s="69">
        <v>38</v>
      </c>
      <c r="B47" s="57">
        <v>105</v>
      </c>
      <c r="C47" s="2" t="s">
        <v>189</v>
      </c>
      <c r="D47" s="4"/>
      <c r="E47" s="85" t="s">
        <v>156</v>
      </c>
      <c r="F47" s="29">
        <f t="shared" si="1"/>
        <v>4</v>
      </c>
      <c r="G47" s="130">
        <f t="shared" si="1"/>
        <v>4</v>
      </c>
      <c r="H47" s="136">
        <f t="shared" si="0"/>
        <v>100</v>
      </c>
    </row>
    <row r="48" spans="1:8" ht="54" customHeight="1" x14ac:dyDescent="0.3">
      <c r="A48" s="69">
        <v>39</v>
      </c>
      <c r="B48" s="57">
        <v>105</v>
      </c>
      <c r="C48" s="2" t="s">
        <v>342</v>
      </c>
      <c r="D48" s="4"/>
      <c r="E48" s="85" t="s">
        <v>661</v>
      </c>
      <c r="F48" s="29">
        <f t="shared" si="1"/>
        <v>4</v>
      </c>
      <c r="G48" s="130">
        <f t="shared" si="1"/>
        <v>4</v>
      </c>
      <c r="H48" s="136">
        <f t="shared" si="0"/>
        <v>100</v>
      </c>
    </row>
    <row r="49" spans="1:8" ht="26.25" customHeight="1" x14ac:dyDescent="0.25">
      <c r="A49" s="69">
        <v>40</v>
      </c>
      <c r="B49" s="58">
        <v>105</v>
      </c>
      <c r="C49" s="4" t="s">
        <v>342</v>
      </c>
      <c r="D49" s="4" t="s">
        <v>78</v>
      </c>
      <c r="E49" s="91" t="s">
        <v>77</v>
      </c>
      <c r="F49" s="71">
        <v>4</v>
      </c>
      <c r="G49" s="132">
        <v>4</v>
      </c>
      <c r="H49" s="135">
        <f t="shared" si="0"/>
        <v>100</v>
      </c>
    </row>
    <row r="50" spans="1:8" ht="31.5" customHeight="1" x14ac:dyDescent="0.3">
      <c r="A50" s="69">
        <v>41</v>
      </c>
      <c r="B50" s="57">
        <v>106</v>
      </c>
      <c r="C50" s="2"/>
      <c r="D50" s="2"/>
      <c r="E50" s="85" t="s">
        <v>31</v>
      </c>
      <c r="F50" s="29">
        <f>F51+F55</f>
        <v>19301.099999999999</v>
      </c>
      <c r="G50" s="130">
        <f>G51+G55</f>
        <v>19201.01035</v>
      </c>
      <c r="H50" s="136">
        <f t="shared" si="0"/>
        <v>99.481430332986207</v>
      </c>
    </row>
    <row r="51" spans="1:8" ht="26" x14ac:dyDescent="0.3">
      <c r="A51" s="69">
        <v>42</v>
      </c>
      <c r="B51" s="57">
        <v>106</v>
      </c>
      <c r="C51" s="2" t="s">
        <v>252</v>
      </c>
      <c r="D51" s="2"/>
      <c r="E51" s="92" t="s">
        <v>743</v>
      </c>
      <c r="F51" s="29">
        <f>F52</f>
        <v>14635</v>
      </c>
      <c r="G51" s="130">
        <f>G52</f>
        <v>14537.45723</v>
      </c>
      <c r="H51" s="136">
        <f t="shared" si="0"/>
        <v>99.333496617697307</v>
      </c>
    </row>
    <row r="52" spans="1:8" ht="28.5" customHeight="1" x14ac:dyDescent="0.3">
      <c r="A52" s="69">
        <v>43</v>
      </c>
      <c r="B52" s="57">
        <v>106</v>
      </c>
      <c r="C52" s="2" t="s">
        <v>253</v>
      </c>
      <c r="D52" s="2"/>
      <c r="E52" s="85" t="s">
        <v>109</v>
      </c>
      <c r="F52" s="29">
        <f>F53+F54</f>
        <v>14635</v>
      </c>
      <c r="G52" s="130">
        <f>G53+G54</f>
        <v>14537.45723</v>
      </c>
      <c r="H52" s="136">
        <f t="shared" si="0"/>
        <v>99.333496617697307</v>
      </c>
    </row>
    <row r="53" spans="1:8" ht="21" customHeight="1" x14ac:dyDescent="0.25">
      <c r="A53" s="69">
        <v>44</v>
      </c>
      <c r="B53" s="58">
        <v>106</v>
      </c>
      <c r="C53" s="64" t="s">
        <v>253</v>
      </c>
      <c r="D53" s="4" t="s">
        <v>50</v>
      </c>
      <c r="E53" s="7" t="s">
        <v>81</v>
      </c>
      <c r="F53" s="65">
        <v>12760</v>
      </c>
      <c r="G53" s="131">
        <v>12701.099990000001</v>
      </c>
      <c r="H53" s="135">
        <f t="shared" si="0"/>
        <v>99.5384011755486</v>
      </c>
    </row>
    <row r="54" spans="1:8" ht="28.5" customHeight="1" x14ac:dyDescent="0.25">
      <c r="A54" s="69">
        <v>45</v>
      </c>
      <c r="B54" s="58">
        <v>106</v>
      </c>
      <c r="C54" s="64" t="s">
        <v>253</v>
      </c>
      <c r="D54" s="4">
        <v>240</v>
      </c>
      <c r="E54" s="91" t="s">
        <v>77</v>
      </c>
      <c r="F54" s="65">
        <v>1875</v>
      </c>
      <c r="G54" s="131">
        <v>1836.35724</v>
      </c>
      <c r="H54" s="135">
        <f t="shared" si="0"/>
        <v>97.939052799999999</v>
      </c>
    </row>
    <row r="55" spans="1:8" ht="17.25" customHeight="1" x14ac:dyDescent="0.3">
      <c r="A55" s="69">
        <v>46</v>
      </c>
      <c r="B55" s="57">
        <v>106</v>
      </c>
      <c r="C55" s="2" t="s">
        <v>189</v>
      </c>
      <c r="D55" s="2"/>
      <c r="E55" s="85" t="s">
        <v>106</v>
      </c>
      <c r="F55" s="29">
        <f>F56+F58+F61</f>
        <v>4666.0999999999995</v>
      </c>
      <c r="G55" s="130">
        <f>G56+G58+G61</f>
        <v>4663.5531199999996</v>
      </c>
      <c r="H55" s="136">
        <f t="shared" si="0"/>
        <v>99.945417372109475</v>
      </c>
    </row>
    <row r="56" spans="1:8" ht="27" customHeight="1" x14ac:dyDescent="0.3">
      <c r="A56" s="69">
        <v>47</v>
      </c>
      <c r="B56" s="57">
        <v>106</v>
      </c>
      <c r="C56" s="2" t="s">
        <v>255</v>
      </c>
      <c r="D56" s="2"/>
      <c r="E56" s="85" t="s">
        <v>28</v>
      </c>
      <c r="F56" s="29">
        <f>F57</f>
        <v>1322.6</v>
      </c>
      <c r="G56" s="130">
        <f>G57</f>
        <v>1322.5560499999999</v>
      </c>
      <c r="H56" s="136">
        <f t="shared" si="0"/>
        <v>99.996676999848788</v>
      </c>
    </row>
    <row r="57" spans="1:8" ht="24.75" customHeight="1" x14ac:dyDescent="0.25">
      <c r="A57" s="69">
        <v>48</v>
      </c>
      <c r="B57" s="58">
        <v>106</v>
      </c>
      <c r="C57" s="4" t="s">
        <v>255</v>
      </c>
      <c r="D57" s="4" t="s">
        <v>50</v>
      </c>
      <c r="E57" s="7" t="s">
        <v>81</v>
      </c>
      <c r="F57" s="65">
        <f>1308+14.6</f>
        <v>1322.6</v>
      </c>
      <c r="G57" s="131">
        <v>1322.5560499999999</v>
      </c>
      <c r="H57" s="135">
        <f t="shared" si="0"/>
        <v>99.996676999848788</v>
      </c>
    </row>
    <row r="58" spans="1:8" ht="27.75" customHeight="1" x14ac:dyDescent="0.3">
      <c r="A58" s="69">
        <v>49</v>
      </c>
      <c r="B58" s="87">
        <v>106</v>
      </c>
      <c r="C58" s="63" t="s">
        <v>254</v>
      </c>
      <c r="D58" s="10"/>
      <c r="E58" s="85" t="s">
        <v>107</v>
      </c>
      <c r="F58" s="29">
        <f>F59+F60</f>
        <v>3137.9999999999995</v>
      </c>
      <c r="G58" s="130">
        <f>G59+G60</f>
        <v>3135.4970699999999</v>
      </c>
      <c r="H58" s="136">
        <f t="shared" si="0"/>
        <v>99.920238049713205</v>
      </c>
    </row>
    <row r="59" spans="1:8" ht="25.5" customHeight="1" x14ac:dyDescent="0.25">
      <c r="A59" s="69">
        <v>50</v>
      </c>
      <c r="B59" s="88">
        <v>106</v>
      </c>
      <c r="C59" s="64" t="s">
        <v>254</v>
      </c>
      <c r="D59" s="4" t="s">
        <v>50</v>
      </c>
      <c r="E59" s="7" t="s">
        <v>81</v>
      </c>
      <c r="F59" s="65">
        <f>2500.6+233.7</f>
        <v>2734.2999999999997</v>
      </c>
      <c r="G59" s="131">
        <v>2734.0481500000001</v>
      </c>
      <c r="H59" s="135">
        <f t="shared" si="0"/>
        <v>99.990789233076114</v>
      </c>
    </row>
    <row r="60" spans="1:8" ht="27.75" customHeight="1" x14ac:dyDescent="0.25">
      <c r="A60" s="69">
        <v>51</v>
      </c>
      <c r="B60" s="88">
        <v>106</v>
      </c>
      <c r="C60" s="64" t="s">
        <v>254</v>
      </c>
      <c r="D60" s="4">
        <v>240</v>
      </c>
      <c r="E60" s="91" t="s">
        <v>77</v>
      </c>
      <c r="F60" s="65">
        <f>380.7+23</f>
        <v>403.7</v>
      </c>
      <c r="G60" s="131">
        <v>401.44891999999999</v>
      </c>
      <c r="H60" s="135">
        <f t="shared" si="0"/>
        <v>99.4423879118157</v>
      </c>
    </row>
    <row r="61" spans="1:8" ht="52" x14ac:dyDescent="0.3">
      <c r="A61" s="69">
        <v>52</v>
      </c>
      <c r="B61" s="87">
        <v>106</v>
      </c>
      <c r="C61" s="63" t="s">
        <v>730</v>
      </c>
      <c r="D61" s="2"/>
      <c r="E61" s="92" t="s">
        <v>735</v>
      </c>
      <c r="F61" s="29">
        <f>F62</f>
        <v>205.5</v>
      </c>
      <c r="G61" s="130">
        <f>G62</f>
        <v>205.5</v>
      </c>
      <c r="H61" s="136">
        <f t="shared" si="0"/>
        <v>100</v>
      </c>
    </row>
    <row r="62" spans="1:8" ht="27.75" customHeight="1" x14ac:dyDescent="0.25">
      <c r="A62" s="69">
        <v>53</v>
      </c>
      <c r="B62" s="88">
        <v>106</v>
      </c>
      <c r="C62" s="64" t="s">
        <v>730</v>
      </c>
      <c r="D62" s="4" t="s">
        <v>50</v>
      </c>
      <c r="E62" s="91" t="s">
        <v>81</v>
      </c>
      <c r="F62" s="71">
        <v>205.5</v>
      </c>
      <c r="G62" s="132">
        <v>205.5</v>
      </c>
      <c r="H62" s="135">
        <f t="shared" si="0"/>
        <v>100</v>
      </c>
    </row>
    <row r="63" spans="1:8" ht="12.75" customHeight="1" x14ac:dyDescent="0.3">
      <c r="A63" s="69">
        <v>54</v>
      </c>
      <c r="B63" s="57">
        <v>111</v>
      </c>
      <c r="C63" s="2"/>
      <c r="D63" s="2"/>
      <c r="E63" s="85" t="s">
        <v>5</v>
      </c>
      <c r="F63" s="29">
        <f t="shared" ref="F63:G65" si="2">F64</f>
        <v>1500</v>
      </c>
      <c r="G63" s="130">
        <f t="shared" si="2"/>
        <v>0</v>
      </c>
      <c r="H63" s="136">
        <f t="shared" si="0"/>
        <v>0</v>
      </c>
    </row>
    <row r="64" spans="1:8" ht="12.75" customHeight="1" x14ac:dyDescent="0.3">
      <c r="A64" s="69">
        <v>55</v>
      </c>
      <c r="B64" s="57">
        <v>111</v>
      </c>
      <c r="C64" s="2" t="s">
        <v>189</v>
      </c>
      <c r="D64" s="2"/>
      <c r="E64" s="85" t="s">
        <v>156</v>
      </c>
      <c r="F64" s="29">
        <f t="shared" si="2"/>
        <v>1500</v>
      </c>
      <c r="G64" s="130">
        <f t="shared" si="2"/>
        <v>0</v>
      </c>
      <c r="H64" s="136">
        <f t="shared" si="0"/>
        <v>0</v>
      </c>
    </row>
    <row r="65" spans="1:8" ht="12.75" customHeight="1" x14ac:dyDescent="0.3">
      <c r="A65" s="69">
        <v>56</v>
      </c>
      <c r="B65" s="57">
        <v>111</v>
      </c>
      <c r="C65" s="2" t="s">
        <v>256</v>
      </c>
      <c r="D65" s="2"/>
      <c r="E65" s="85" t="s">
        <v>6</v>
      </c>
      <c r="F65" s="29">
        <f t="shared" si="2"/>
        <v>1500</v>
      </c>
      <c r="G65" s="130">
        <f t="shared" si="2"/>
        <v>0</v>
      </c>
      <c r="H65" s="136">
        <f t="shared" si="0"/>
        <v>0</v>
      </c>
    </row>
    <row r="66" spans="1:8" ht="12.75" customHeight="1" x14ac:dyDescent="0.25">
      <c r="A66" s="69">
        <v>57</v>
      </c>
      <c r="B66" s="58">
        <v>111</v>
      </c>
      <c r="C66" s="4" t="s">
        <v>256</v>
      </c>
      <c r="D66" s="4" t="s">
        <v>51</v>
      </c>
      <c r="E66" s="91" t="s">
        <v>52</v>
      </c>
      <c r="F66" s="65">
        <v>1500</v>
      </c>
      <c r="G66" s="131">
        <v>0</v>
      </c>
      <c r="H66" s="135">
        <f t="shared" si="0"/>
        <v>0</v>
      </c>
    </row>
    <row r="67" spans="1:8" ht="12.75" customHeight="1" x14ac:dyDescent="0.3">
      <c r="A67" s="69">
        <v>58</v>
      </c>
      <c r="B67" s="57">
        <v>113</v>
      </c>
      <c r="C67" s="2"/>
      <c r="D67" s="2"/>
      <c r="E67" s="85" t="s">
        <v>25</v>
      </c>
      <c r="F67" s="29">
        <f>F68+F75+F95+F71+F83+F88</f>
        <v>38086.300000000003</v>
      </c>
      <c r="G67" s="130">
        <f>G68+G75+G95+G71+G83+G88</f>
        <v>37378.403109999999</v>
      </c>
      <c r="H67" s="136">
        <f t="shared" si="0"/>
        <v>98.141334574374511</v>
      </c>
    </row>
    <row r="68" spans="1:8" ht="29.25" customHeight="1" x14ac:dyDescent="0.3">
      <c r="A68" s="69">
        <v>59</v>
      </c>
      <c r="B68" s="57">
        <v>113</v>
      </c>
      <c r="C68" s="2" t="s">
        <v>252</v>
      </c>
      <c r="D68" s="2"/>
      <c r="E68" s="92" t="s">
        <v>743</v>
      </c>
      <c r="F68" s="29">
        <f>F69</f>
        <v>3969.1</v>
      </c>
      <c r="G68" s="130">
        <f>G69</f>
        <v>3969.1</v>
      </c>
      <c r="H68" s="136">
        <f t="shared" si="0"/>
        <v>100</v>
      </c>
    </row>
    <row r="69" spans="1:8" ht="30.75" customHeight="1" x14ac:dyDescent="0.3">
      <c r="A69" s="69">
        <v>60</v>
      </c>
      <c r="B69" s="57">
        <v>113</v>
      </c>
      <c r="C69" s="2" t="s">
        <v>257</v>
      </c>
      <c r="D69" s="2"/>
      <c r="E69" s="85" t="s">
        <v>417</v>
      </c>
      <c r="F69" s="29">
        <f>F70</f>
        <v>3969.1</v>
      </c>
      <c r="G69" s="130">
        <f>G70</f>
        <v>3969.1</v>
      </c>
      <c r="H69" s="136">
        <f t="shared" si="0"/>
        <v>100</v>
      </c>
    </row>
    <row r="70" spans="1:8" s="20" customFormat="1" ht="13.5" customHeight="1" x14ac:dyDescent="0.25">
      <c r="A70" s="69">
        <v>61</v>
      </c>
      <c r="B70" s="58">
        <v>113</v>
      </c>
      <c r="C70" s="4" t="s">
        <v>257</v>
      </c>
      <c r="D70" s="55" t="s">
        <v>53</v>
      </c>
      <c r="E70" s="91" t="s">
        <v>54</v>
      </c>
      <c r="F70" s="65">
        <f>4000-30.9</f>
        <v>3969.1</v>
      </c>
      <c r="G70" s="131">
        <v>3969.1</v>
      </c>
      <c r="H70" s="135">
        <f t="shared" si="0"/>
        <v>100</v>
      </c>
    </row>
    <row r="71" spans="1:8" ht="39.75" customHeight="1" x14ac:dyDescent="0.3">
      <c r="A71" s="69">
        <v>62</v>
      </c>
      <c r="B71" s="87">
        <v>113</v>
      </c>
      <c r="C71" s="10" t="s">
        <v>258</v>
      </c>
      <c r="D71" s="10"/>
      <c r="E71" s="92" t="s">
        <v>606</v>
      </c>
      <c r="F71" s="29">
        <f>F72</f>
        <v>8807.7999999999993</v>
      </c>
      <c r="G71" s="130">
        <f>G72</f>
        <v>8611.5184300000001</v>
      </c>
      <c r="H71" s="136">
        <f t="shared" si="0"/>
        <v>97.771502872453979</v>
      </c>
    </row>
    <row r="72" spans="1:8" ht="28.5" customHeight="1" x14ac:dyDescent="0.3">
      <c r="A72" s="69">
        <v>63</v>
      </c>
      <c r="B72" s="57">
        <v>113</v>
      </c>
      <c r="C72" s="2" t="s">
        <v>320</v>
      </c>
      <c r="D72" s="2"/>
      <c r="E72" s="85" t="s">
        <v>109</v>
      </c>
      <c r="F72" s="29">
        <f>F73+F74</f>
        <v>8807.7999999999993</v>
      </c>
      <c r="G72" s="130">
        <f>G73+G74</f>
        <v>8611.5184300000001</v>
      </c>
      <c r="H72" s="136">
        <f t="shared" si="0"/>
        <v>97.771502872453979</v>
      </c>
    </row>
    <row r="73" spans="1:8" ht="23.5" customHeight="1" x14ac:dyDescent="0.25">
      <c r="A73" s="69">
        <v>64</v>
      </c>
      <c r="B73" s="58">
        <v>113</v>
      </c>
      <c r="C73" s="64" t="s">
        <v>320</v>
      </c>
      <c r="D73" s="4" t="s">
        <v>50</v>
      </c>
      <c r="E73" s="91" t="s">
        <v>81</v>
      </c>
      <c r="F73" s="65">
        <v>8382.7999999999993</v>
      </c>
      <c r="G73" s="131">
        <v>8193.5813300000009</v>
      </c>
      <c r="H73" s="135">
        <f t="shared" si="0"/>
        <v>97.742774848499323</v>
      </c>
    </row>
    <row r="74" spans="1:8" ht="28.5" customHeight="1" x14ac:dyDescent="0.25">
      <c r="A74" s="69">
        <v>65</v>
      </c>
      <c r="B74" s="58">
        <v>113</v>
      </c>
      <c r="C74" s="64" t="s">
        <v>320</v>
      </c>
      <c r="D74" s="4">
        <v>240</v>
      </c>
      <c r="E74" s="91" t="s">
        <v>77</v>
      </c>
      <c r="F74" s="65">
        <v>425</v>
      </c>
      <c r="G74" s="131">
        <v>417.93709999999999</v>
      </c>
      <c r="H74" s="135">
        <f t="shared" si="0"/>
        <v>98.338141176470586</v>
      </c>
    </row>
    <row r="75" spans="1:8" s="21" customFormat="1" ht="39" x14ac:dyDescent="0.3">
      <c r="A75" s="69">
        <v>66</v>
      </c>
      <c r="B75" s="57">
        <v>113</v>
      </c>
      <c r="C75" s="10" t="s">
        <v>249</v>
      </c>
      <c r="D75" s="2"/>
      <c r="E75" s="92" t="s">
        <v>594</v>
      </c>
      <c r="F75" s="29">
        <f>F76</f>
        <v>23686.800000000003</v>
      </c>
      <c r="G75" s="130">
        <f>G76</f>
        <v>23190.939589999998</v>
      </c>
      <c r="H75" s="136">
        <f t="shared" ref="H75:H138" si="3">G75/F75*100</f>
        <v>97.906596036611091</v>
      </c>
    </row>
    <row r="76" spans="1:8" s="21" customFormat="1" ht="52.5" customHeight="1" x14ac:dyDescent="0.3">
      <c r="A76" s="69">
        <v>67</v>
      </c>
      <c r="B76" s="57">
        <v>113</v>
      </c>
      <c r="C76" s="10" t="s">
        <v>250</v>
      </c>
      <c r="D76" s="2"/>
      <c r="E76" s="92" t="s">
        <v>632</v>
      </c>
      <c r="F76" s="29">
        <f>F77+F81</f>
        <v>23686.800000000003</v>
      </c>
      <c r="G76" s="130">
        <f>G77+G81</f>
        <v>23190.939589999998</v>
      </c>
      <c r="H76" s="136">
        <f t="shared" si="3"/>
        <v>97.906596036611091</v>
      </c>
    </row>
    <row r="77" spans="1:8" s="21" customFormat="1" ht="15.75" customHeight="1" x14ac:dyDescent="0.3">
      <c r="A77" s="69">
        <v>68</v>
      </c>
      <c r="B77" s="57">
        <v>113</v>
      </c>
      <c r="C77" s="82" t="s">
        <v>635</v>
      </c>
      <c r="D77" s="2"/>
      <c r="E77" s="85" t="s">
        <v>182</v>
      </c>
      <c r="F77" s="29">
        <f>F78+F79+F80</f>
        <v>23341.600000000002</v>
      </c>
      <c r="G77" s="130">
        <f>G78+G79+G80</f>
        <v>22845.760589999998</v>
      </c>
      <c r="H77" s="136">
        <f t="shared" si="3"/>
        <v>97.87572655687697</v>
      </c>
    </row>
    <row r="78" spans="1:8" s="20" customFormat="1" ht="15" customHeight="1" x14ac:dyDescent="0.25">
      <c r="A78" s="69">
        <v>69</v>
      </c>
      <c r="B78" s="58">
        <v>113</v>
      </c>
      <c r="C78" s="4" t="s">
        <v>635</v>
      </c>
      <c r="D78" s="4" t="s">
        <v>44</v>
      </c>
      <c r="E78" s="91" t="s">
        <v>45</v>
      </c>
      <c r="F78" s="65">
        <f>12561.2-5000+5000-1807.7+1807.7</f>
        <v>12561.2</v>
      </c>
      <c r="G78" s="131">
        <v>12557.954400000001</v>
      </c>
      <c r="H78" s="135">
        <f t="shared" si="3"/>
        <v>99.974161704295767</v>
      </c>
    </row>
    <row r="79" spans="1:8" ht="26" x14ac:dyDescent="0.25">
      <c r="A79" s="69">
        <v>70</v>
      </c>
      <c r="B79" s="58">
        <v>113</v>
      </c>
      <c r="C79" s="4" t="s">
        <v>635</v>
      </c>
      <c r="D79" s="4">
        <v>240</v>
      </c>
      <c r="E79" s="91" t="s">
        <v>77</v>
      </c>
      <c r="F79" s="65">
        <v>10736.5</v>
      </c>
      <c r="G79" s="131">
        <v>10244.037189999999</v>
      </c>
      <c r="H79" s="135">
        <f t="shared" si="3"/>
        <v>95.413190425185107</v>
      </c>
    </row>
    <row r="80" spans="1:8" ht="12.75" customHeight="1" x14ac:dyDescent="0.25">
      <c r="A80" s="69">
        <v>71</v>
      </c>
      <c r="B80" s="58">
        <v>113</v>
      </c>
      <c r="C80" s="4" t="s">
        <v>635</v>
      </c>
      <c r="D80" s="4" t="s">
        <v>79</v>
      </c>
      <c r="E80" s="91" t="s">
        <v>80</v>
      </c>
      <c r="F80" s="65">
        <v>43.9</v>
      </c>
      <c r="G80" s="131">
        <v>43.768999999999998</v>
      </c>
      <c r="H80" s="135">
        <f t="shared" si="3"/>
        <v>99.70159453302962</v>
      </c>
    </row>
    <row r="81" spans="1:8" ht="26" x14ac:dyDescent="0.3">
      <c r="A81" s="69">
        <v>72</v>
      </c>
      <c r="B81" s="87">
        <v>113</v>
      </c>
      <c r="C81" s="10" t="s">
        <v>634</v>
      </c>
      <c r="D81" s="10"/>
      <c r="E81" s="92" t="s">
        <v>135</v>
      </c>
      <c r="F81" s="29">
        <f>F82</f>
        <v>345.2</v>
      </c>
      <c r="G81" s="130">
        <f>G82</f>
        <v>345.17899999999997</v>
      </c>
      <c r="H81" s="136">
        <f t="shared" si="3"/>
        <v>99.993916570104275</v>
      </c>
    </row>
    <row r="82" spans="1:8" ht="26" x14ac:dyDescent="0.25">
      <c r="A82" s="69">
        <v>73</v>
      </c>
      <c r="B82" s="88">
        <v>113</v>
      </c>
      <c r="C82" s="12" t="s">
        <v>634</v>
      </c>
      <c r="D82" s="4">
        <v>240</v>
      </c>
      <c r="E82" s="91" t="s">
        <v>77</v>
      </c>
      <c r="F82" s="65">
        <v>345.2</v>
      </c>
      <c r="G82" s="131">
        <v>345.17899999999997</v>
      </c>
      <c r="H82" s="135">
        <f t="shared" si="3"/>
        <v>99.993916570104275</v>
      </c>
    </row>
    <row r="83" spans="1:8" s="21" customFormat="1" ht="54" customHeight="1" x14ac:dyDescent="0.3">
      <c r="A83" s="69">
        <v>74</v>
      </c>
      <c r="B83" s="57">
        <v>113</v>
      </c>
      <c r="C83" s="2" t="s">
        <v>260</v>
      </c>
      <c r="D83" s="2"/>
      <c r="E83" s="92" t="s">
        <v>598</v>
      </c>
      <c r="F83" s="29">
        <f>F84+F86</f>
        <v>594</v>
      </c>
      <c r="G83" s="130">
        <f>G84+G86</f>
        <v>594</v>
      </c>
      <c r="H83" s="136">
        <f t="shared" si="3"/>
        <v>100</v>
      </c>
    </row>
    <row r="84" spans="1:8" ht="13" x14ac:dyDescent="0.3">
      <c r="A84" s="69">
        <v>75</v>
      </c>
      <c r="B84" s="57">
        <v>113</v>
      </c>
      <c r="C84" s="2" t="s">
        <v>324</v>
      </c>
      <c r="D84" s="2"/>
      <c r="E84" s="85" t="s">
        <v>356</v>
      </c>
      <c r="F84" s="29">
        <f>F85</f>
        <v>290</v>
      </c>
      <c r="G84" s="130">
        <f>G85</f>
        <v>290</v>
      </c>
      <c r="H84" s="136">
        <f t="shared" si="3"/>
        <v>100</v>
      </c>
    </row>
    <row r="85" spans="1:8" ht="28.5" customHeight="1" x14ac:dyDescent="0.25">
      <c r="A85" s="69">
        <v>76</v>
      </c>
      <c r="B85" s="58">
        <v>113</v>
      </c>
      <c r="C85" s="4" t="s">
        <v>324</v>
      </c>
      <c r="D85" s="4" t="s">
        <v>78</v>
      </c>
      <c r="E85" s="91" t="s">
        <v>77</v>
      </c>
      <c r="F85" s="65">
        <v>290</v>
      </c>
      <c r="G85" s="131">
        <v>290</v>
      </c>
      <c r="H85" s="135">
        <f t="shared" si="3"/>
        <v>100</v>
      </c>
    </row>
    <row r="86" spans="1:8" ht="53.25" customHeight="1" x14ac:dyDescent="0.3">
      <c r="A86" s="69">
        <v>77</v>
      </c>
      <c r="B86" s="57">
        <v>113</v>
      </c>
      <c r="C86" s="33" t="s">
        <v>187</v>
      </c>
      <c r="D86" s="2"/>
      <c r="E86" s="85" t="s">
        <v>533</v>
      </c>
      <c r="F86" s="29">
        <f>F87</f>
        <v>304</v>
      </c>
      <c r="G86" s="130">
        <f>G87</f>
        <v>304</v>
      </c>
      <c r="H86" s="136">
        <f t="shared" si="3"/>
        <v>100</v>
      </c>
    </row>
    <row r="87" spans="1:8" ht="26" x14ac:dyDescent="0.25">
      <c r="A87" s="69">
        <v>78</v>
      </c>
      <c r="B87" s="58">
        <v>113</v>
      </c>
      <c r="C87" s="4" t="s">
        <v>187</v>
      </c>
      <c r="D87" s="4">
        <v>240</v>
      </c>
      <c r="E87" s="91" t="s">
        <v>77</v>
      </c>
      <c r="F87" s="71">
        <v>304</v>
      </c>
      <c r="G87" s="132">
        <v>304</v>
      </c>
      <c r="H87" s="135">
        <f t="shared" si="3"/>
        <v>100</v>
      </c>
    </row>
    <row r="88" spans="1:8" ht="52" x14ac:dyDescent="0.3">
      <c r="A88" s="69">
        <v>79</v>
      </c>
      <c r="B88" s="57">
        <v>113</v>
      </c>
      <c r="C88" s="33" t="s">
        <v>261</v>
      </c>
      <c r="D88" s="2"/>
      <c r="E88" s="92" t="s">
        <v>750</v>
      </c>
      <c r="F88" s="29">
        <f>F89+F92</f>
        <v>264</v>
      </c>
      <c r="G88" s="130">
        <f>G89+G92</f>
        <v>264</v>
      </c>
      <c r="H88" s="136">
        <f t="shared" si="3"/>
        <v>100</v>
      </c>
    </row>
    <row r="89" spans="1:8" ht="26" x14ac:dyDescent="0.3">
      <c r="A89" s="69">
        <v>80</v>
      </c>
      <c r="B89" s="57">
        <v>113</v>
      </c>
      <c r="C89" s="33" t="s">
        <v>262</v>
      </c>
      <c r="D89" s="2"/>
      <c r="E89" s="92" t="s">
        <v>147</v>
      </c>
      <c r="F89" s="29">
        <f>F90</f>
        <v>256.5</v>
      </c>
      <c r="G89" s="130">
        <f>G90</f>
        <v>256.5</v>
      </c>
      <c r="H89" s="136">
        <f t="shared" si="3"/>
        <v>100</v>
      </c>
    </row>
    <row r="90" spans="1:8" ht="40.5" customHeight="1" x14ac:dyDescent="0.3">
      <c r="A90" s="69">
        <v>81</v>
      </c>
      <c r="B90" s="57">
        <v>113</v>
      </c>
      <c r="C90" s="33" t="s">
        <v>215</v>
      </c>
      <c r="D90" s="2"/>
      <c r="E90" s="85" t="s">
        <v>180</v>
      </c>
      <c r="F90" s="29">
        <f>F91</f>
        <v>256.5</v>
      </c>
      <c r="G90" s="130">
        <f>G91</f>
        <v>256.5</v>
      </c>
      <c r="H90" s="136">
        <f t="shared" si="3"/>
        <v>100</v>
      </c>
    </row>
    <row r="91" spans="1:8" ht="26" x14ac:dyDescent="0.25">
      <c r="A91" s="69">
        <v>82</v>
      </c>
      <c r="B91" s="58">
        <v>113</v>
      </c>
      <c r="C91" s="55" t="s">
        <v>215</v>
      </c>
      <c r="D91" s="4">
        <v>240</v>
      </c>
      <c r="E91" s="91" t="s">
        <v>77</v>
      </c>
      <c r="F91" s="65">
        <v>256.5</v>
      </c>
      <c r="G91" s="131">
        <v>256.5</v>
      </c>
      <c r="H91" s="135">
        <f t="shared" si="3"/>
        <v>100</v>
      </c>
    </row>
    <row r="92" spans="1:8" s="21" customFormat="1" ht="26" x14ac:dyDescent="0.3">
      <c r="A92" s="69">
        <v>83</v>
      </c>
      <c r="B92" s="57">
        <v>113</v>
      </c>
      <c r="C92" s="33" t="s">
        <v>263</v>
      </c>
      <c r="D92" s="2"/>
      <c r="E92" s="92" t="s">
        <v>149</v>
      </c>
      <c r="F92" s="29">
        <f>F93</f>
        <v>7.5</v>
      </c>
      <c r="G92" s="130">
        <f>G93</f>
        <v>7.5</v>
      </c>
      <c r="H92" s="136">
        <f t="shared" si="3"/>
        <v>100</v>
      </c>
    </row>
    <row r="93" spans="1:8" s="21" customFormat="1" ht="13" x14ac:dyDescent="0.3">
      <c r="A93" s="69">
        <v>84</v>
      </c>
      <c r="B93" s="57">
        <v>113</v>
      </c>
      <c r="C93" s="33" t="s">
        <v>265</v>
      </c>
      <c r="D93" s="2"/>
      <c r="E93" s="85" t="s">
        <v>150</v>
      </c>
      <c r="F93" s="29">
        <f>F94</f>
        <v>7.5</v>
      </c>
      <c r="G93" s="130">
        <f>G94</f>
        <v>7.5</v>
      </c>
      <c r="H93" s="136">
        <f t="shared" si="3"/>
        <v>100</v>
      </c>
    </row>
    <row r="94" spans="1:8" ht="26" x14ac:dyDescent="0.25">
      <c r="A94" s="69">
        <v>85</v>
      </c>
      <c r="B94" s="58">
        <v>113</v>
      </c>
      <c r="C94" s="55" t="s">
        <v>265</v>
      </c>
      <c r="D94" s="4">
        <v>240</v>
      </c>
      <c r="E94" s="91" t="s">
        <v>77</v>
      </c>
      <c r="F94" s="65">
        <v>7.5</v>
      </c>
      <c r="G94" s="131">
        <v>7.5</v>
      </c>
      <c r="H94" s="135">
        <f t="shared" si="3"/>
        <v>100</v>
      </c>
    </row>
    <row r="95" spans="1:8" s="21" customFormat="1" ht="18.75" customHeight="1" x14ac:dyDescent="0.3">
      <c r="A95" s="69">
        <v>86</v>
      </c>
      <c r="B95" s="57">
        <v>113</v>
      </c>
      <c r="C95" s="2" t="s">
        <v>189</v>
      </c>
      <c r="D95" s="2"/>
      <c r="E95" s="85" t="s">
        <v>106</v>
      </c>
      <c r="F95" s="29">
        <f>F104+F106+F100+F98+F96+F102</f>
        <v>764.59999999999991</v>
      </c>
      <c r="G95" s="130">
        <f>G104+G106+G100+G98+G96+G102</f>
        <v>748.84509000000003</v>
      </c>
      <c r="H95" s="136">
        <f t="shared" si="3"/>
        <v>97.939457232539908</v>
      </c>
    </row>
    <row r="96" spans="1:8" s="20" customFormat="1" ht="39" x14ac:dyDescent="0.3">
      <c r="A96" s="69">
        <v>87</v>
      </c>
      <c r="B96" s="57">
        <v>113</v>
      </c>
      <c r="C96" s="2" t="s">
        <v>731</v>
      </c>
      <c r="D96" s="2"/>
      <c r="E96" s="92" t="s">
        <v>736</v>
      </c>
      <c r="F96" s="29">
        <f>F97</f>
        <v>30.9</v>
      </c>
      <c r="G96" s="130">
        <f>G97</f>
        <v>30.9</v>
      </c>
      <c r="H96" s="136">
        <f t="shared" si="3"/>
        <v>100</v>
      </c>
    </row>
    <row r="97" spans="1:8" s="20" customFormat="1" ht="13" x14ac:dyDescent="0.25">
      <c r="A97" s="69">
        <v>88</v>
      </c>
      <c r="B97" s="58">
        <v>113</v>
      </c>
      <c r="C97" s="4" t="s">
        <v>731</v>
      </c>
      <c r="D97" s="55" t="s">
        <v>53</v>
      </c>
      <c r="E97" s="91" t="s">
        <v>54</v>
      </c>
      <c r="F97" s="65">
        <v>30.9</v>
      </c>
      <c r="G97" s="131">
        <v>30.9</v>
      </c>
      <c r="H97" s="135">
        <f t="shared" si="3"/>
        <v>100</v>
      </c>
    </row>
    <row r="98" spans="1:8" s="21" customFormat="1" ht="39" x14ac:dyDescent="0.3">
      <c r="A98" s="69">
        <v>89</v>
      </c>
      <c r="B98" s="57">
        <v>113</v>
      </c>
      <c r="C98" s="2" t="s">
        <v>266</v>
      </c>
      <c r="D98" s="2"/>
      <c r="E98" s="85" t="s">
        <v>183</v>
      </c>
      <c r="F98" s="29">
        <f>F99</f>
        <v>108.6</v>
      </c>
      <c r="G98" s="130">
        <f>G99</f>
        <v>108.56023999999999</v>
      </c>
      <c r="H98" s="136">
        <f t="shared" si="3"/>
        <v>99.963388581952117</v>
      </c>
    </row>
    <row r="99" spans="1:8" s="21" customFormat="1" ht="17.5" customHeight="1" x14ac:dyDescent="0.3">
      <c r="A99" s="69">
        <v>90</v>
      </c>
      <c r="B99" s="58">
        <v>113</v>
      </c>
      <c r="C99" s="4" t="s">
        <v>266</v>
      </c>
      <c r="D99" s="4" t="s">
        <v>50</v>
      </c>
      <c r="E99" s="91" t="s">
        <v>81</v>
      </c>
      <c r="F99" s="65">
        <v>108.6</v>
      </c>
      <c r="G99" s="131">
        <v>108.56023999999999</v>
      </c>
      <c r="H99" s="135">
        <f t="shared" si="3"/>
        <v>99.963388581952117</v>
      </c>
    </row>
    <row r="100" spans="1:8" s="20" customFormat="1" ht="26" x14ac:dyDescent="0.3">
      <c r="A100" s="69">
        <v>91</v>
      </c>
      <c r="B100" s="57">
        <v>113</v>
      </c>
      <c r="C100" s="2" t="s">
        <v>370</v>
      </c>
      <c r="D100" s="4"/>
      <c r="E100" s="85" t="s">
        <v>373</v>
      </c>
      <c r="F100" s="29">
        <f>F101</f>
        <v>250</v>
      </c>
      <c r="G100" s="130">
        <f>G101</f>
        <v>234.28485000000001</v>
      </c>
      <c r="H100" s="136">
        <f t="shared" si="3"/>
        <v>93.713940000000008</v>
      </c>
    </row>
    <row r="101" spans="1:8" s="20" customFormat="1" ht="26" x14ac:dyDescent="0.25">
      <c r="A101" s="69">
        <v>92</v>
      </c>
      <c r="B101" s="58">
        <v>113</v>
      </c>
      <c r="C101" s="4" t="s">
        <v>370</v>
      </c>
      <c r="D101" s="4" t="s">
        <v>78</v>
      </c>
      <c r="E101" s="91" t="s">
        <v>77</v>
      </c>
      <c r="F101" s="65">
        <f>220+30</f>
        <v>250</v>
      </c>
      <c r="G101" s="131">
        <v>234.28485000000001</v>
      </c>
      <c r="H101" s="135">
        <f t="shared" si="3"/>
        <v>93.713940000000008</v>
      </c>
    </row>
    <row r="102" spans="1:8" s="20" customFormat="1" ht="52" x14ac:dyDescent="0.3">
      <c r="A102" s="69">
        <v>93</v>
      </c>
      <c r="B102" s="87">
        <v>113</v>
      </c>
      <c r="C102" s="63" t="s">
        <v>730</v>
      </c>
      <c r="D102" s="2"/>
      <c r="E102" s="92" t="s">
        <v>735</v>
      </c>
      <c r="F102" s="29">
        <f>F103</f>
        <v>259.7</v>
      </c>
      <c r="G102" s="130">
        <f>G103</f>
        <v>259.7</v>
      </c>
      <c r="H102" s="136">
        <f t="shared" si="3"/>
        <v>100</v>
      </c>
    </row>
    <row r="103" spans="1:8" s="20" customFormat="1" ht="13" x14ac:dyDescent="0.25">
      <c r="A103" s="69">
        <v>94</v>
      </c>
      <c r="B103" s="88">
        <v>113</v>
      </c>
      <c r="C103" s="64" t="s">
        <v>730</v>
      </c>
      <c r="D103" s="4" t="s">
        <v>44</v>
      </c>
      <c r="E103" s="91" t="s">
        <v>45</v>
      </c>
      <c r="F103" s="71">
        <v>259.7</v>
      </c>
      <c r="G103" s="132">
        <v>259.7</v>
      </c>
      <c r="H103" s="135">
        <f t="shared" si="3"/>
        <v>100</v>
      </c>
    </row>
    <row r="104" spans="1:8" s="21" customFormat="1" ht="52" x14ac:dyDescent="0.3">
      <c r="A104" s="69">
        <v>95</v>
      </c>
      <c r="B104" s="57">
        <v>113</v>
      </c>
      <c r="C104" s="2" t="s">
        <v>190</v>
      </c>
      <c r="D104" s="2"/>
      <c r="E104" s="85" t="s">
        <v>73</v>
      </c>
      <c r="F104" s="29">
        <f>F105</f>
        <v>0.2</v>
      </c>
      <c r="G104" s="130">
        <f>G105</f>
        <v>0.2</v>
      </c>
      <c r="H104" s="136">
        <f t="shared" si="3"/>
        <v>100</v>
      </c>
    </row>
    <row r="105" spans="1:8" ht="26" x14ac:dyDescent="0.25">
      <c r="A105" s="69">
        <v>96</v>
      </c>
      <c r="B105" s="58">
        <v>113</v>
      </c>
      <c r="C105" s="4" t="s">
        <v>190</v>
      </c>
      <c r="D105" s="4">
        <v>240</v>
      </c>
      <c r="E105" s="91" t="s">
        <v>77</v>
      </c>
      <c r="F105" s="71">
        <v>0.2</v>
      </c>
      <c r="G105" s="132">
        <v>0.2</v>
      </c>
      <c r="H105" s="135">
        <f t="shared" si="3"/>
        <v>100</v>
      </c>
    </row>
    <row r="106" spans="1:8" s="21" customFormat="1" ht="25.5" customHeight="1" x14ac:dyDescent="0.3">
      <c r="A106" s="69">
        <v>97</v>
      </c>
      <c r="B106" s="57">
        <v>113</v>
      </c>
      <c r="C106" s="2" t="s">
        <v>191</v>
      </c>
      <c r="D106" s="2"/>
      <c r="E106" s="85" t="s">
        <v>74</v>
      </c>
      <c r="F106" s="29">
        <f>F107</f>
        <v>115.2</v>
      </c>
      <c r="G106" s="130">
        <f>G107</f>
        <v>115.2</v>
      </c>
      <c r="H106" s="136">
        <f t="shared" si="3"/>
        <v>100</v>
      </c>
    </row>
    <row r="107" spans="1:8" ht="29.25" customHeight="1" x14ac:dyDescent="0.25">
      <c r="A107" s="69">
        <v>98</v>
      </c>
      <c r="B107" s="58">
        <v>113</v>
      </c>
      <c r="C107" s="4" t="s">
        <v>191</v>
      </c>
      <c r="D107" s="4">
        <v>240</v>
      </c>
      <c r="E107" s="91" t="s">
        <v>77</v>
      </c>
      <c r="F107" s="71">
        <v>115.2</v>
      </c>
      <c r="G107" s="132">
        <v>115.2</v>
      </c>
      <c r="H107" s="135">
        <f t="shared" si="3"/>
        <v>100</v>
      </c>
    </row>
    <row r="108" spans="1:8" ht="15.75" customHeight="1" x14ac:dyDescent="0.3">
      <c r="A108" s="69">
        <v>99</v>
      </c>
      <c r="B108" s="57">
        <v>200</v>
      </c>
      <c r="C108" s="33"/>
      <c r="D108" s="2"/>
      <c r="E108" s="90" t="s">
        <v>7</v>
      </c>
      <c r="F108" s="29">
        <f t="shared" ref="F108:G110" si="4">F109</f>
        <v>1682.1</v>
      </c>
      <c r="G108" s="130">
        <f t="shared" si="4"/>
        <v>1682.1</v>
      </c>
      <c r="H108" s="136">
        <f t="shared" si="3"/>
        <v>100</v>
      </c>
    </row>
    <row r="109" spans="1:8" ht="12.75" customHeight="1" x14ac:dyDescent="0.3">
      <c r="A109" s="69">
        <v>100</v>
      </c>
      <c r="B109" s="57">
        <v>203</v>
      </c>
      <c r="C109" s="2"/>
      <c r="D109" s="2"/>
      <c r="E109" s="85" t="s">
        <v>8</v>
      </c>
      <c r="F109" s="29">
        <f t="shared" si="4"/>
        <v>1682.1</v>
      </c>
      <c r="G109" s="130">
        <f t="shared" si="4"/>
        <v>1682.1</v>
      </c>
      <c r="H109" s="136">
        <f t="shared" si="3"/>
        <v>100</v>
      </c>
    </row>
    <row r="110" spans="1:8" ht="17.5" customHeight="1" x14ac:dyDescent="0.3">
      <c r="A110" s="69">
        <v>101</v>
      </c>
      <c r="B110" s="57">
        <v>203</v>
      </c>
      <c r="C110" s="2" t="s">
        <v>189</v>
      </c>
      <c r="D110" s="2"/>
      <c r="E110" s="85" t="s">
        <v>106</v>
      </c>
      <c r="F110" s="29">
        <f t="shared" si="4"/>
        <v>1682.1</v>
      </c>
      <c r="G110" s="130">
        <f t="shared" si="4"/>
        <v>1682.1</v>
      </c>
      <c r="H110" s="136">
        <f t="shared" si="3"/>
        <v>100</v>
      </c>
    </row>
    <row r="111" spans="1:8" ht="26" x14ac:dyDescent="0.3">
      <c r="A111" s="69">
        <v>102</v>
      </c>
      <c r="B111" s="57">
        <v>203</v>
      </c>
      <c r="C111" s="2" t="s">
        <v>188</v>
      </c>
      <c r="D111" s="2"/>
      <c r="E111" s="85" t="s">
        <v>660</v>
      </c>
      <c r="F111" s="29">
        <f>F112+F113</f>
        <v>1682.1</v>
      </c>
      <c r="G111" s="130">
        <f>G112+G113</f>
        <v>1682.1</v>
      </c>
      <c r="H111" s="136">
        <f t="shared" si="3"/>
        <v>100</v>
      </c>
    </row>
    <row r="112" spans="1:8" ht="16" customHeight="1" x14ac:dyDescent="0.25">
      <c r="A112" s="69">
        <v>103</v>
      </c>
      <c r="B112" s="58">
        <v>203</v>
      </c>
      <c r="C112" s="4" t="s">
        <v>188</v>
      </c>
      <c r="D112" s="4" t="s">
        <v>50</v>
      </c>
      <c r="E112" s="91" t="s">
        <v>81</v>
      </c>
      <c r="F112" s="71">
        <v>1596.8</v>
      </c>
      <c r="G112" s="132">
        <v>1596.8100899999999</v>
      </c>
      <c r="H112" s="135">
        <f t="shared" si="3"/>
        <v>100.00063188877755</v>
      </c>
    </row>
    <row r="113" spans="1:8" ht="25.5" customHeight="1" x14ac:dyDescent="0.25">
      <c r="A113" s="69">
        <v>104</v>
      </c>
      <c r="B113" s="58">
        <v>203</v>
      </c>
      <c r="C113" s="4" t="s">
        <v>188</v>
      </c>
      <c r="D113" s="4" t="s">
        <v>78</v>
      </c>
      <c r="E113" s="91" t="s">
        <v>77</v>
      </c>
      <c r="F113" s="71">
        <v>85.3</v>
      </c>
      <c r="G113" s="132">
        <v>85.289910000000006</v>
      </c>
      <c r="H113" s="135">
        <f t="shared" si="3"/>
        <v>99.988171160609625</v>
      </c>
    </row>
    <row r="114" spans="1:8" ht="30" customHeight="1" x14ac:dyDescent="0.3">
      <c r="A114" s="69">
        <v>105</v>
      </c>
      <c r="B114" s="57">
        <v>300</v>
      </c>
      <c r="C114" s="2"/>
      <c r="D114" s="2"/>
      <c r="E114" s="90" t="s">
        <v>9</v>
      </c>
      <c r="F114" s="29">
        <f>F115+F120+F147</f>
        <v>12001.7</v>
      </c>
      <c r="G114" s="130">
        <f>G115+G120+G147</f>
        <v>11967.518029999999</v>
      </c>
      <c r="H114" s="136">
        <f t="shared" si="3"/>
        <v>99.7151905979986</v>
      </c>
    </row>
    <row r="115" spans="1:8" ht="13" x14ac:dyDescent="0.3">
      <c r="A115" s="69">
        <v>106</v>
      </c>
      <c r="B115" s="57">
        <v>309</v>
      </c>
      <c r="C115" s="2"/>
      <c r="D115" s="2"/>
      <c r="E115" s="5" t="s">
        <v>491</v>
      </c>
      <c r="F115" s="29">
        <f t="shared" ref="F115:G118" si="5">F116</f>
        <v>500</v>
      </c>
      <c r="G115" s="130">
        <f t="shared" si="5"/>
        <v>491.99</v>
      </c>
      <c r="H115" s="136">
        <f t="shared" si="3"/>
        <v>98.397999999999996</v>
      </c>
    </row>
    <row r="116" spans="1:8" ht="26" x14ac:dyDescent="0.3">
      <c r="A116" s="69">
        <v>107</v>
      </c>
      <c r="B116" s="57">
        <v>309</v>
      </c>
      <c r="C116" s="2" t="s">
        <v>221</v>
      </c>
      <c r="D116" s="2"/>
      <c r="E116" s="92" t="s">
        <v>749</v>
      </c>
      <c r="F116" s="29">
        <f t="shared" si="5"/>
        <v>500</v>
      </c>
      <c r="G116" s="130">
        <f t="shared" si="5"/>
        <v>491.99</v>
      </c>
      <c r="H116" s="136">
        <f t="shared" si="3"/>
        <v>98.397999999999996</v>
      </c>
    </row>
    <row r="117" spans="1:8" ht="39" x14ac:dyDescent="0.3">
      <c r="A117" s="69">
        <v>108</v>
      </c>
      <c r="B117" s="57">
        <v>309</v>
      </c>
      <c r="C117" s="2" t="s">
        <v>219</v>
      </c>
      <c r="D117" s="2"/>
      <c r="E117" s="92" t="s">
        <v>159</v>
      </c>
      <c r="F117" s="29">
        <f t="shared" si="5"/>
        <v>500</v>
      </c>
      <c r="G117" s="130">
        <f t="shared" si="5"/>
        <v>491.99</v>
      </c>
      <c r="H117" s="136">
        <f t="shared" si="3"/>
        <v>98.397999999999996</v>
      </c>
    </row>
    <row r="118" spans="1:8" ht="52" x14ac:dyDescent="0.3">
      <c r="A118" s="69">
        <v>109</v>
      </c>
      <c r="B118" s="57">
        <v>309</v>
      </c>
      <c r="C118" s="2" t="s">
        <v>220</v>
      </c>
      <c r="D118" s="2"/>
      <c r="E118" s="85" t="s">
        <v>160</v>
      </c>
      <c r="F118" s="29">
        <f t="shared" si="5"/>
        <v>500</v>
      </c>
      <c r="G118" s="130">
        <f t="shared" si="5"/>
        <v>491.99</v>
      </c>
      <c r="H118" s="136">
        <f t="shared" si="3"/>
        <v>98.397999999999996</v>
      </c>
    </row>
    <row r="119" spans="1:8" ht="26" x14ac:dyDescent="0.25">
      <c r="A119" s="69">
        <v>110</v>
      </c>
      <c r="B119" s="58">
        <v>309</v>
      </c>
      <c r="C119" s="4" t="s">
        <v>220</v>
      </c>
      <c r="D119" s="4">
        <v>240</v>
      </c>
      <c r="E119" s="91" t="s">
        <v>77</v>
      </c>
      <c r="F119" s="65">
        <v>500</v>
      </c>
      <c r="G119" s="131">
        <v>491.99</v>
      </c>
      <c r="H119" s="135">
        <f t="shared" si="3"/>
        <v>98.397999999999996</v>
      </c>
    </row>
    <row r="120" spans="1:8" ht="27.65" customHeight="1" x14ac:dyDescent="0.3">
      <c r="A120" s="69">
        <v>111</v>
      </c>
      <c r="B120" s="57">
        <v>310</v>
      </c>
      <c r="C120" s="2"/>
      <c r="D120" s="2"/>
      <c r="E120" s="85" t="s">
        <v>496</v>
      </c>
      <c r="F120" s="29">
        <f>F121+F144</f>
        <v>11227.300000000001</v>
      </c>
      <c r="G120" s="130">
        <f>G121+G144</f>
        <v>11202.60103</v>
      </c>
      <c r="H120" s="136">
        <f t="shared" si="3"/>
        <v>99.780009708478431</v>
      </c>
    </row>
    <row r="121" spans="1:8" ht="26" x14ac:dyDescent="0.3">
      <c r="A121" s="69">
        <v>112</v>
      </c>
      <c r="B121" s="57">
        <v>310</v>
      </c>
      <c r="C121" s="2" t="s">
        <v>221</v>
      </c>
      <c r="D121" s="2"/>
      <c r="E121" s="92" t="s">
        <v>608</v>
      </c>
      <c r="F121" s="29">
        <f>F129+F122+F140</f>
        <v>11139.6</v>
      </c>
      <c r="G121" s="130">
        <f>G129+G122+G140</f>
        <v>11114.901029999999</v>
      </c>
      <c r="H121" s="136">
        <f t="shared" si="3"/>
        <v>99.778277765808454</v>
      </c>
    </row>
    <row r="122" spans="1:8" ht="39" x14ac:dyDescent="0.3">
      <c r="A122" s="69">
        <v>113</v>
      </c>
      <c r="B122" s="57">
        <v>310</v>
      </c>
      <c r="C122" s="2" t="s">
        <v>219</v>
      </c>
      <c r="D122" s="2"/>
      <c r="E122" s="92" t="s">
        <v>159</v>
      </c>
      <c r="F122" s="29">
        <f>F123+F127+F125</f>
        <v>244</v>
      </c>
      <c r="G122" s="130">
        <f>G123+G127+G125</f>
        <v>244</v>
      </c>
      <c r="H122" s="136">
        <f t="shared" si="3"/>
        <v>100</v>
      </c>
    </row>
    <row r="123" spans="1:8" ht="26" x14ac:dyDescent="0.3">
      <c r="A123" s="69">
        <v>114</v>
      </c>
      <c r="B123" s="57">
        <v>310</v>
      </c>
      <c r="C123" s="33" t="s">
        <v>218</v>
      </c>
      <c r="D123" s="33"/>
      <c r="E123" s="85" t="s">
        <v>176</v>
      </c>
      <c r="F123" s="29">
        <f>F124</f>
        <v>116</v>
      </c>
      <c r="G123" s="130">
        <f>G124</f>
        <v>116</v>
      </c>
      <c r="H123" s="136">
        <f t="shared" si="3"/>
        <v>100</v>
      </c>
    </row>
    <row r="124" spans="1:8" ht="26" x14ac:dyDescent="0.25">
      <c r="A124" s="69">
        <v>115</v>
      </c>
      <c r="B124" s="58">
        <v>310</v>
      </c>
      <c r="C124" s="55" t="s">
        <v>218</v>
      </c>
      <c r="D124" s="4">
        <v>240</v>
      </c>
      <c r="E124" s="91" t="s">
        <v>77</v>
      </c>
      <c r="F124" s="65">
        <v>116</v>
      </c>
      <c r="G124" s="131">
        <v>116</v>
      </c>
      <c r="H124" s="135">
        <f t="shared" si="3"/>
        <v>100</v>
      </c>
    </row>
    <row r="125" spans="1:8" ht="52" x14ac:dyDescent="0.3">
      <c r="A125" s="69">
        <v>116</v>
      </c>
      <c r="B125" s="57">
        <v>310</v>
      </c>
      <c r="C125" s="2" t="s">
        <v>220</v>
      </c>
      <c r="D125" s="2"/>
      <c r="E125" s="85" t="s">
        <v>160</v>
      </c>
      <c r="F125" s="29">
        <f>F126</f>
        <v>92</v>
      </c>
      <c r="G125" s="130">
        <f>G126</f>
        <v>92</v>
      </c>
      <c r="H125" s="136">
        <f t="shared" si="3"/>
        <v>100</v>
      </c>
    </row>
    <row r="126" spans="1:8" ht="26" x14ac:dyDescent="0.25">
      <c r="A126" s="69">
        <v>117</v>
      </c>
      <c r="B126" s="58">
        <v>310</v>
      </c>
      <c r="C126" s="4" t="s">
        <v>220</v>
      </c>
      <c r="D126" s="4">
        <v>240</v>
      </c>
      <c r="E126" s="91" t="s">
        <v>77</v>
      </c>
      <c r="F126" s="65">
        <v>92</v>
      </c>
      <c r="G126" s="131">
        <v>92</v>
      </c>
      <c r="H126" s="135">
        <f t="shared" si="3"/>
        <v>100</v>
      </c>
    </row>
    <row r="127" spans="1:8" ht="39" x14ac:dyDescent="0.3">
      <c r="A127" s="69">
        <v>118</v>
      </c>
      <c r="B127" s="57">
        <v>310</v>
      </c>
      <c r="C127" s="2" t="s">
        <v>493</v>
      </c>
      <c r="D127" s="2"/>
      <c r="E127" s="85" t="s">
        <v>497</v>
      </c>
      <c r="F127" s="29">
        <f>F128</f>
        <v>36</v>
      </c>
      <c r="G127" s="130">
        <f>G128</f>
        <v>36</v>
      </c>
      <c r="H127" s="136">
        <f t="shared" si="3"/>
        <v>100</v>
      </c>
    </row>
    <row r="128" spans="1:8" ht="26" x14ac:dyDescent="0.25">
      <c r="A128" s="69">
        <v>119</v>
      </c>
      <c r="B128" s="58">
        <v>310</v>
      </c>
      <c r="C128" s="4" t="s">
        <v>493</v>
      </c>
      <c r="D128" s="4" t="s">
        <v>78</v>
      </c>
      <c r="E128" s="91" t="s">
        <v>77</v>
      </c>
      <c r="F128" s="65">
        <v>36</v>
      </c>
      <c r="G128" s="131">
        <v>36</v>
      </c>
      <c r="H128" s="135">
        <f t="shared" si="3"/>
        <v>100</v>
      </c>
    </row>
    <row r="129" spans="1:8" ht="26" x14ac:dyDescent="0.3">
      <c r="A129" s="69">
        <v>120</v>
      </c>
      <c r="B129" s="57">
        <v>310</v>
      </c>
      <c r="C129" s="2" t="s">
        <v>224</v>
      </c>
      <c r="D129" s="2"/>
      <c r="E129" s="92" t="s">
        <v>161</v>
      </c>
      <c r="F129" s="29">
        <f>F130+F132+F136+F138+F134</f>
        <v>2889.6</v>
      </c>
      <c r="G129" s="130">
        <f>G130+G132+G136+G138+G134</f>
        <v>2889.1196100000002</v>
      </c>
      <c r="H129" s="136">
        <f t="shared" si="3"/>
        <v>99.983375207641203</v>
      </c>
    </row>
    <row r="130" spans="1:8" s="21" customFormat="1" ht="26" x14ac:dyDescent="0.3">
      <c r="A130" s="69">
        <v>121</v>
      </c>
      <c r="B130" s="57">
        <v>310</v>
      </c>
      <c r="C130" s="2" t="s">
        <v>225</v>
      </c>
      <c r="D130" s="2"/>
      <c r="E130" s="85" t="s">
        <v>162</v>
      </c>
      <c r="F130" s="29">
        <f>F131</f>
        <v>659.3</v>
      </c>
      <c r="G130" s="130">
        <f>G131</f>
        <v>659.2</v>
      </c>
      <c r="H130" s="136">
        <f t="shared" si="3"/>
        <v>99.984832397997891</v>
      </c>
    </row>
    <row r="131" spans="1:8" ht="24.75" customHeight="1" x14ac:dyDescent="0.25">
      <c r="A131" s="69">
        <v>122</v>
      </c>
      <c r="B131" s="58">
        <v>310</v>
      </c>
      <c r="C131" s="4" t="s">
        <v>225</v>
      </c>
      <c r="D131" s="4">
        <v>240</v>
      </c>
      <c r="E131" s="91" t="s">
        <v>77</v>
      </c>
      <c r="F131" s="65">
        <v>659.3</v>
      </c>
      <c r="G131" s="131">
        <v>659.2</v>
      </c>
      <c r="H131" s="135">
        <f t="shared" si="3"/>
        <v>99.984832397997891</v>
      </c>
    </row>
    <row r="132" spans="1:8" s="21" customFormat="1" ht="27" customHeight="1" x14ac:dyDescent="0.3">
      <c r="A132" s="69">
        <v>123</v>
      </c>
      <c r="B132" s="57">
        <v>310</v>
      </c>
      <c r="C132" s="2" t="s">
        <v>226</v>
      </c>
      <c r="D132" s="2"/>
      <c r="E132" s="85" t="s">
        <v>177</v>
      </c>
      <c r="F132" s="29">
        <f>F133</f>
        <v>770</v>
      </c>
      <c r="G132" s="130">
        <f>G133</f>
        <v>769.72289999999998</v>
      </c>
      <c r="H132" s="136">
        <f t="shared" si="3"/>
        <v>99.964012987012978</v>
      </c>
    </row>
    <row r="133" spans="1:8" ht="24.75" customHeight="1" x14ac:dyDescent="0.25">
      <c r="A133" s="69">
        <v>124</v>
      </c>
      <c r="B133" s="58">
        <v>310</v>
      </c>
      <c r="C133" s="4" t="s">
        <v>226</v>
      </c>
      <c r="D133" s="4">
        <v>240</v>
      </c>
      <c r="E133" s="91" t="s">
        <v>77</v>
      </c>
      <c r="F133" s="65">
        <v>770</v>
      </c>
      <c r="G133" s="131">
        <v>769.72289999999998</v>
      </c>
      <c r="H133" s="135">
        <f t="shared" si="3"/>
        <v>99.964012987012978</v>
      </c>
    </row>
    <row r="134" spans="1:8" s="21" customFormat="1" ht="29.25" customHeight="1" x14ac:dyDescent="0.3">
      <c r="A134" s="69">
        <v>125</v>
      </c>
      <c r="B134" s="57">
        <v>310</v>
      </c>
      <c r="C134" s="2" t="s">
        <v>335</v>
      </c>
      <c r="D134" s="2"/>
      <c r="E134" s="85" t="s">
        <v>336</v>
      </c>
      <c r="F134" s="29">
        <f>F135</f>
        <v>329.5</v>
      </c>
      <c r="G134" s="130">
        <f>G135</f>
        <v>329.45157</v>
      </c>
      <c r="H134" s="136">
        <f t="shared" si="3"/>
        <v>99.985301972685889</v>
      </c>
    </row>
    <row r="135" spans="1:8" ht="26" x14ac:dyDescent="0.25">
      <c r="A135" s="69">
        <v>126</v>
      </c>
      <c r="B135" s="58">
        <v>310</v>
      </c>
      <c r="C135" s="4" t="s">
        <v>335</v>
      </c>
      <c r="D135" s="4" t="s">
        <v>72</v>
      </c>
      <c r="E135" s="91" t="s">
        <v>652</v>
      </c>
      <c r="F135" s="65">
        <v>329.5</v>
      </c>
      <c r="G135" s="131">
        <v>329.45157</v>
      </c>
      <c r="H135" s="135">
        <f t="shared" si="3"/>
        <v>99.985301972685889</v>
      </c>
    </row>
    <row r="136" spans="1:8" s="21" customFormat="1" ht="26" x14ac:dyDescent="0.3">
      <c r="A136" s="69">
        <v>127</v>
      </c>
      <c r="B136" s="57">
        <v>310</v>
      </c>
      <c r="C136" s="2" t="s">
        <v>228</v>
      </c>
      <c r="D136" s="2"/>
      <c r="E136" s="85" t="s">
        <v>216</v>
      </c>
      <c r="F136" s="29">
        <f>F137</f>
        <v>33</v>
      </c>
      <c r="G136" s="130">
        <f>G137</f>
        <v>32.945160000000001</v>
      </c>
      <c r="H136" s="136">
        <f t="shared" si="3"/>
        <v>99.833818181818188</v>
      </c>
    </row>
    <row r="137" spans="1:8" ht="26" x14ac:dyDescent="0.25">
      <c r="A137" s="69">
        <v>128</v>
      </c>
      <c r="B137" s="58">
        <v>310</v>
      </c>
      <c r="C137" s="55" t="s">
        <v>228</v>
      </c>
      <c r="D137" s="55" t="s">
        <v>72</v>
      </c>
      <c r="E137" s="91" t="s">
        <v>652</v>
      </c>
      <c r="F137" s="65">
        <v>33</v>
      </c>
      <c r="G137" s="131">
        <v>32.945160000000001</v>
      </c>
      <c r="H137" s="135">
        <f t="shared" si="3"/>
        <v>99.833818181818188</v>
      </c>
    </row>
    <row r="138" spans="1:8" s="21" customFormat="1" ht="42" customHeight="1" x14ac:dyDescent="0.3">
      <c r="A138" s="69">
        <v>129</v>
      </c>
      <c r="B138" s="57">
        <v>310</v>
      </c>
      <c r="C138" s="2" t="s">
        <v>227</v>
      </c>
      <c r="D138" s="2"/>
      <c r="E138" s="85" t="s">
        <v>217</v>
      </c>
      <c r="F138" s="29">
        <f>F139</f>
        <v>1097.8</v>
      </c>
      <c r="G138" s="130">
        <f>G139</f>
        <v>1097.79998</v>
      </c>
      <c r="H138" s="136">
        <f t="shared" si="3"/>
        <v>99.999998178174536</v>
      </c>
    </row>
    <row r="139" spans="1:8" ht="24.75" customHeight="1" x14ac:dyDescent="0.25">
      <c r="A139" s="69">
        <v>130</v>
      </c>
      <c r="B139" s="58">
        <v>310</v>
      </c>
      <c r="C139" s="4" t="s">
        <v>227</v>
      </c>
      <c r="D139" s="4">
        <v>240</v>
      </c>
      <c r="E139" s="91" t="s">
        <v>77</v>
      </c>
      <c r="F139" s="65">
        <v>1097.8</v>
      </c>
      <c r="G139" s="131">
        <v>1097.79998</v>
      </c>
      <c r="H139" s="135">
        <f t="shared" ref="H139:H202" si="6">G139/F139*100</f>
        <v>99.999998178174536</v>
      </c>
    </row>
    <row r="140" spans="1:8" ht="42" customHeight="1" x14ac:dyDescent="0.3">
      <c r="A140" s="69">
        <v>131</v>
      </c>
      <c r="B140" s="57">
        <v>310</v>
      </c>
      <c r="C140" s="2" t="s">
        <v>222</v>
      </c>
      <c r="D140" s="2"/>
      <c r="E140" s="92" t="s">
        <v>756</v>
      </c>
      <c r="F140" s="29">
        <f>F141</f>
        <v>8006</v>
      </c>
      <c r="G140" s="130">
        <f>G141</f>
        <v>7981.7814199999993</v>
      </c>
      <c r="H140" s="136">
        <f t="shared" si="6"/>
        <v>99.697494629028213</v>
      </c>
    </row>
    <row r="141" spans="1:8" ht="29.15" customHeight="1" x14ac:dyDescent="0.3">
      <c r="A141" s="69">
        <v>132</v>
      </c>
      <c r="B141" s="57">
        <v>310</v>
      </c>
      <c r="C141" s="2" t="s">
        <v>223</v>
      </c>
      <c r="D141" s="2"/>
      <c r="E141" s="85" t="s">
        <v>165</v>
      </c>
      <c r="F141" s="29">
        <f>F142+F143</f>
        <v>8006</v>
      </c>
      <c r="G141" s="130">
        <f>G142+G143</f>
        <v>7981.7814199999993</v>
      </c>
      <c r="H141" s="136">
        <f t="shared" si="6"/>
        <v>99.697494629028213</v>
      </c>
    </row>
    <row r="142" spans="1:8" ht="15" customHeight="1" x14ac:dyDescent="0.25">
      <c r="A142" s="69">
        <v>133</v>
      </c>
      <c r="B142" s="58">
        <v>310</v>
      </c>
      <c r="C142" s="4" t="s">
        <v>223</v>
      </c>
      <c r="D142" s="4" t="s">
        <v>44</v>
      </c>
      <c r="E142" s="91" t="s">
        <v>45</v>
      </c>
      <c r="F142" s="65">
        <v>7377.4</v>
      </c>
      <c r="G142" s="131">
        <v>7375.1266999999998</v>
      </c>
      <c r="H142" s="135">
        <f t="shared" si="6"/>
        <v>99.969185620950469</v>
      </c>
    </row>
    <row r="143" spans="1:8" ht="24.75" customHeight="1" x14ac:dyDescent="0.25">
      <c r="A143" s="69">
        <v>134</v>
      </c>
      <c r="B143" s="58">
        <v>310</v>
      </c>
      <c r="C143" s="4" t="s">
        <v>223</v>
      </c>
      <c r="D143" s="4">
        <v>240</v>
      </c>
      <c r="E143" s="91" t="s">
        <v>77</v>
      </c>
      <c r="F143" s="65">
        <v>628.6</v>
      </c>
      <c r="G143" s="131">
        <v>606.65472</v>
      </c>
      <c r="H143" s="135">
        <f t="shared" si="6"/>
        <v>96.508864142538968</v>
      </c>
    </row>
    <row r="144" spans="1:8" ht="19.5" customHeight="1" x14ac:dyDescent="0.3">
      <c r="A144" s="69">
        <v>135</v>
      </c>
      <c r="B144" s="57">
        <v>310</v>
      </c>
      <c r="C144" s="2" t="s">
        <v>189</v>
      </c>
      <c r="D144" s="2"/>
      <c r="E144" s="85" t="s">
        <v>106</v>
      </c>
      <c r="F144" s="29">
        <f>F145</f>
        <v>87.7</v>
      </c>
      <c r="G144" s="130">
        <f>G145</f>
        <v>87.7</v>
      </c>
      <c r="H144" s="136">
        <f t="shared" si="6"/>
        <v>100</v>
      </c>
    </row>
    <row r="145" spans="1:8" ht="52" x14ac:dyDescent="0.3">
      <c r="A145" s="69">
        <v>136</v>
      </c>
      <c r="B145" s="87">
        <v>310</v>
      </c>
      <c r="C145" s="63" t="s">
        <v>730</v>
      </c>
      <c r="D145" s="4"/>
      <c r="E145" s="92" t="s">
        <v>735</v>
      </c>
      <c r="F145" s="29">
        <f>F146</f>
        <v>87.7</v>
      </c>
      <c r="G145" s="130">
        <f>G146</f>
        <v>87.7</v>
      </c>
      <c r="H145" s="136">
        <f t="shared" si="6"/>
        <v>100</v>
      </c>
    </row>
    <row r="146" spans="1:8" ht="21" customHeight="1" x14ac:dyDescent="0.25">
      <c r="A146" s="69">
        <v>137</v>
      </c>
      <c r="B146" s="88">
        <v>310</v>
      </c>
      <c r="C146" s="64" t="s">
        <v>730</v>
      </c>
      <c r="D146" s="4" t="s">
        <v>44</v>
      </c>
      <c r="E146" s="91" t="s">
        <v>45</v>
      </c>
      <c r="F146" s="71">
        <v>87.7</v>
      </c>
      <c r="G146" s="132">
        <v>87.7</v>
      </c>
      <c r="H146" s="135">
        <f t="shared" si="6"/>
        <v>100</v>
      </c>
    </row>
    <row r="147" spans="1:8" ht="25.5" customHeight="1" x14ac:dyDescent="0.3">
      <c r="A147" s="69">
        <v>138</v>
      </c>
      <c r="B147" s="57">
        <v>314</v>
      </c>
      <c r="C147" s="2"/>
      <c r="D147" s="2"/>
      <c r="E147" s="85" t="s">
        <v>10</v>
      </c>
      <c r="F147" s="29">
        <f>F148+F152</f>
        <v>274.39999999999998</v>
      </c>
      <c r="G147" s="130">
        <f>G148+G152</f>
        <v>272.92700000000002</v>
      </c>
      <c r="H147" s="136">
        <f t="shared" si="6"/>
        <v>99.463192419825091</v>
      </c>
    </row>
    <row r="148" spans="1:8" ht="26" x14ac:dyDescent="0.3">
      <c r="A148" s="69">
        <v>139</v>
      </c>
      <c r="B148" s="57">
        <v>314</v>
      </c>
      <c r="C148" s="2" t="s">
        <v>221</v>
      </c>
      <c r="D148" s="2"/>
      <c r="E148" s="92" t="s">
        <v>749</v>
      </c>
      <c r="F148" s="29">
        <f t="shared" ref="F148:G150" si="7">F149</f>
        <v>150</v>
      </c>
      <c r="G148" s="130">
        <f t="shared" si="7"/>
        <v>150</v>
      </c>
      <c r="H148" s="136">
        <f t="shared" si="6"/>
        <v>100</v>
      </c>
    </row>
    <row r="149" spans="1:8" ht="52" x14ac:dyDescent="0.3">
      <c r="A149" s="69">
        <v>140</v>
      </c>
      <c r="B149" s="57">
        <v>314</v>
      </c>
      <c r="C149" s="2" t="s">
        <v>231</v>
      </c>
      <c r="D149" s="2"/>
      <c r="E149" s="92" t="s">
        <v>164</v>
      </c>
      <c r="F149" s="29">
        <f t="shared" si="7"/>
        <v>150</v>
      </c>
      <c r="G149" s="130">
        <f t="shared" si="7"/>
        <v>150</v>
      </c>
      <c r="H149" s="136">
        <f t="shared" si="6"/>
        <v>100</v>
      </c>
    </row>
    <row r="150" spans="1:8" ht="26" x14ac:dyDescent="0.3">
      <c r="A150" s="69">
        <v>141</v>
      </c>
      <c r="B150" s="57">
        <v>314</v>
      </c>
      <c r="C150" s="2" t="s">
        <v>230</v>
      </c>
      <c r="D150" s="2"/>
      <c r="E150" s="85" t="s">
        <v>229</v>
      </c>
      <c r="F150" s="29">
        <f t="shared" si="7"/>
        <v>150</v>
      </c>
      <c r="G150" s="130">
        <f t="shared" si="7"/>
        <v>150</v>
      </c>
      <c r="H150" s="136">
        <f t="shared" si="6"/>
        <v>100</v>
      </c>
    </row>
    <row r="151" spans="1:8" ht="26" x14ac:dyDescent="0.25">
      <c r="A151" s="69">
        <v>142</v>
      </c>
      <c r="B151" s="58">
        <v>314</v>
      </c>
      <c r="C151" s="4" t="s">
        <v>230</v>
      </c>
      <c r="D151" s="55" t="s">
        <v>72</v>
      </c>
      <c r="E151" s="91" t="s">
        <v>652</v>
      </c>
      <c r="F151" s="65">
        <v>150</v>
      </c>
      <c r="G151" s="131">
        <v>150</v>
      </c>
      <c r="H151" s="135">
        <f t="shared" si="6"/>
        <v>100</v>
      </c>
    </row>
    <row r="152" spans="1:8" ht="39" x14ac:dyDescent="0.3">
      <c r="A152" s="69">
        <v>143</v>
      </c>
      <c r="B152" s="57">
        <v>314</v>
      </c>
      <c r="C152" s="2" t="s">
        <v>439</v>
      </c>
      <c r="D152" s="2"/>
      <c r="E152" s="92" t="s">
        <v>751</v>
      </c>
      <c r="F152" s="29">
        <f>F153</f>
        <v>124.4</v>
      </c>
      <c r="G152" s="130">
        <f>G153</f>
        <v>122.92700000000001</v>
      </c>
      <c r="H152" s="136">
        <f t="shared" si="6"/>
        <v>98.815916398713838</v>
      </c>
    </row>
    <row r="153" spans="1:8" s="21" customFormat="1" ht="43" customHeight="1" x14ac:dyDescent="0.3">
      <c r="A153" s="69">
        <v>144</v>
      </c>
      <c r="B153" s="57">
        <v>314</v>
      </c>
      <c r="C153" s="2" t="s">
        <v>454</v>
      </c>
      <c r="D153" s="2"/>
      <c r="E153" s="85" t="s">
        <v>455</v>
      </c>
      <c r="F153" s="29">
        <f>F154</f>
        <v>124.4</v>
      </c>
      <c r="G153" s="130">
        <f>G154</f>
        <v>122.92700000000001</v>
      </c>
      <c r="H153" s="136">
        <f t="shared" si="6"/>
        <v>98.815916398713838</v>
      </c>
    </row>
    <row r="154" spans="1:8" ht="26" x14ac:dyDescent="0.25">
      <c r="A154" s="69">
        <v>145</v>
      </c>
      <c r="B154" s="58">
        <v>314</v>
      </c>
      <c r="C154" s="4" t="s">
        <v>454</v>
      </c>
      <c r="D154" s="4">
        <v>240</v>
      </c>
      <c r="E154" s="91" t="s">
        <v>77</v>
      </c>
      <c r="F154" s="65">
        <v>124.4</v>
      </c>
      <c r="G154" s="131">
        <v>122.92700000000001</v>
      </c>
      <c r="H154" s="135">
        <f t="shared" si="6"/>
        <v>98.815916398713838</v>
      </c>
    </row>
    <row r="155" spans="1:8" ht="15.75" customHeight="1" x14ac:dyDescent="0.3">
      <c r="A155" s="69">
        <v>146</v>
      </c>
      <c r="B155" s="57">
        <v>400</v>
      </c>
      <c r="C155" s="2"/>
      <c r="D155" s="2"/>
      <c r="E155" s="90" t="s">
        <v>11</v>
      </c>
      <c r="F155" s="29">
        <f>F156+F175+F186+F197+F166+F171</f>
        <v>155513.80000000002</v>
      </c>
      <c r="G155" s="130">
        <f>G156+G175+G186+G197+G166+G171</f>
        <v>153372.03101000001</v>
      </c>
      <c r="H155" s="136">
        <f t="shared" si="6"/>
        <v>98.622778820914931</v>
      </c>
    </row>
    <row r="156" spans="1:8" ht="15.75" customHeight="1" x14ac:dyDescent="0.3">
      <c r="A156" s="69">
        <v>147</v>
      </c>
      <c r="B156" s="57">
        <v>405</v>
      </c>
      <c r="C156" s="2"/>
      <c r="D156" s="2"/>
      <c r="E156" s="85" t="s">
        <v>185</v>
      </c>
      <c r="F156" s="29">
        <f>F159+F157</f>
        <v>936.60000000000014</v>
      </c>
      <c r="G156" s="130">
        <f>G159+G157</f>
        <v>701.43296000000009</v>
      </c>
      <c r="H156" s="136">
        <f t="shared" si="6"/>
        <v>74.891411488362152</v>
      </c>
    </row>
    <row r="157" spans="1:8" ht="39" x14ac:dyDescent="0.3">
      <c r="A157" s="69">
        <v>148</v>
      </c>
      <c r="B157" s="57">
        <v>405</v>
      </c>
      <c r="C157" s="2" t="s">
        <v>732</v>
      </c>
      <c r="D157" s="2"/>
      <c r="E157" s="92" t="s">
        <v>737</v>
      </c>
      <c r="F157" s="29">
        <f>F158</f>
        <v>76.300000000000011</v>
      </c>
      <c r="G157" s="130">
        <f>G158</f>
        <v>76.266999999999996</v>
      </c>
      <c r="H157" s="136">
        <f t="shared" si="6"/>
        <v>99.956749672345978</v>
      </c>
    </row>
    <row r="158" spans="1:8" ht="26" x14ac:dyDescent="0.25">
      <c r="A158" s="69">
        <v>149</v>
      </c>
      <c r="B158" s="58">
        <v>405</v>
      </c>
      <c r="C158" s="4" t="s">
        <v>732</v>
      </c>
      <c r="D158" s="4">
        <v>240</v>
      </c>
      <c r="E158" s="91" t="s">
        <v>77</v>
      </c>
      <c r="F158" s="71">
        <f>232.8-156.4-0.1</f>
        <v>76.300000000000011</v>
      </c>
      <c r="G158" s="132">
        <v>76.266999999999996</v>
      </c>
      <c r="H158" s="135">
        <f t="shared" si="6"/>
        <v>99.956749672345978</v>
      </c>
    </row>
    <row r="159" spans="1:8" ht="15.75" customHeight="1" x14ac:dyDescent="0.3">
      <c r="A159" s="69">
        <v>150</v>
      </c>
      <c r="B159" s="57">
        <v>405</v>
      </c>
      <c r="C159" s="2" t="s">
        <v>189</v>
      </c>
      <c r="D159" s="2"/>
      <c r="E159" s="85" t="s">
        <v>156</v>
      </c>
      <c r="F159" s="29">
        <f>F162+F160+F164</f>
        <v>860.30000000000007</v>
      </c>
      <c r="G159" s="130">
        <f>G162+G160+G164</f>
        <v>625.16596000000004</v>
      </c>
      <c r="H159" s="136">
        <f t="shared" si="6"/>
        <v>72.668366848773687</v>
      </c>
    </row>
    <row r="160" spans="1:8" s="75" customFormat="1" ht="14.5" customHeight="1" x14ac:dyDescent="0.3">
      <c r="A160" s="69">
        <v>151</v>
      </c>
      <c r="B160" s="57">
        <v>405</v>
      </c>
      <c r="C160" s="33" t="s">
        <v>347</v>
      </c>
      <c r="D160" s="33"/>
      <c r="E160" s="85" t="s">
        <v>348</v>
      </c>
      <c r="F160" s="29">
        <f>F161</f>
        <v>20</v>
      </c>
      <c r="G160" s="130">
        <f>G161</f>
        <v>20</v>
      </c>
      <c r="H160" s="136">
        <f t="shared" si="6"/>
        <v>100</v>
      </c>
    </row>
    <row r="161" spans="1:8" s="75" customFormat="1" ht="26" x14ac:dyDescent="0.25">
      <c r="A161" s="69">
        <v>152</v>
      </c>
      <c r="B161" s="58">
        <v>405</v>
      </c>
      <c r="C161" s="55" t="s">
        <v>347</v>
      </c>
      <c r="D161" s="4">
        <v>240</v>
      </c>
      <c r="E161" s="91" t="s">
        <v>77</v>
      </c>
      <c r="F161" s="65">
        <v>20</v>
      </c>
      <c r="G161" s="131">
        <v>20</v>
      </c>
      <c r="H161" s="135">
        <f t="shared" si="6"/>
        <v>100</v>
      </c>
    </row>
    <row r="162" spans="1:8" ht="39" x14ac:dyDescent="0.3">
      <c r="A162" s="69">
        <v>153</v>
      </c>
      <c r="B162" s="57">
        <v>405</v>
      </c>
      <c r="C162" s="10" t="s">
        <v>192</v>
      </c>
      <c r="D162" s="2"/>
      <c r="E162" s="85" t="s">
        <v>490</v>
      </c>
      <c r="F162" s="29">
        <f>F163</f>
        <v>539.70000000000005</v>
      </c>
      <c r="G162" s="130">
        <f>G163</f>
        <v>491.65395999999998</v>
      </c>
      <c r="H162" s="136">
        <f t="shared" si="6"/>
        <v>91.097639429312565</v>
      </c>
    </row>
    <row r="163" spans="1:8" s="66" customFormat="1" ht="26" x14ac:dyDescent="0.25">
      <c r="A163" s="69">
        <v>154</v>
      </c>
      <c r="B163" s="58">
        <v>405</v>
      </c>
      <c r="C163" s="4" t="s">
        <v>192</v>
      </c>
      <c r="D163" s="4">
        <v>240</v>
      </c>
      <c r="E163" s="91" t="s">
        <v>77</v>
      </c>
      <c r="F163" s="71">
        <v>539.70000000000005</v>
      </c>
      <c r="G163" s="132">
        <v>491.65395999999998</v>
      </c>
      <c r="H163" s="135">
        <f t="shared" si="6"/>
        <v>91.097639429312565</v>
      </c>
    </row>
    <row r="164" spans="1:8" s="66" customFormat="1" ht="41.5" customHeight="1" x14ac:dyDescent="0.3">
      <c r="A164" s="69">
        <v>155</v>
      </c>
      <c r="B164" s="57">
        <v>405</v>
      </c>
      <c r="C164" s="2" t="s">
        <v>566</v>
      </c>
      <c r="D164" s="2"/>
      <c r="E164" s="85" t="s">
        <v>567</v>
      </c>
      <c r="F164" s="29">
        <f>F165</f>
        <v>300.60000000000002</v>
      </c>
      <c r="G164" s="130">
        <f>G165</f>
        <v>113.512</v>
      </c>
      <c r="H164" s="136">
        <f t="shared" si="6"/>
        <v>37.761809713905521</v>
      </c>
    </row>
    <row r="165" spans="1:8" s="66" customFormat="1" ht="26" x14ac:dyDescent="0.25">
      <c r="A165" s="69">
        <v>156</v>
      </c>
      <c r="B165" s="58">
        <v>405</v>
      </c>
      <c r="C165" s="4" t="s">
        <v>566</v>
      </c>
      <c r="D165" s="4">
        <v>240</v>
      </c>
      <c r="E165" s="91" t="s">
        <v>77</v>
      </c>
      <c r="F165" s="71">
        <v>300.60000000000002</v>
      </c>
      <c r="G165" s="132">
        <v>113.512</v>
      </c>
      <c r="H165" s="135">
        <f t="shared" si="6"/>
        <v>37.761809713905521</v>
      </c>
    </row>
    <row r="166" spans="1:8" ht="15.75" customHeight="1" x14ac:dyDescent="0.3">
      <c r="A166" s="69">
        <v>157</v>
      </c>
      <c r="B166" s="57">
        <v>406</v>
      </c>
      <c r="C166" s="2"/>
      <c r="D166" s="2"/>
      <c r="E166" s="85" t="s">
        <v>55</v>
      </c>
      <c r="F166" s="29">
        <f t="shared" ref="F166:G169" si="8">F167</f>
        <v>2351.8000000000002</v>
      </c>
      <c r="G166" s="130">
        <f t="shared" si="8"/>
        <v>2350.5519399999998</v>
      </c>
      <c r="H166" s="136">
        <f t="shared" si="6"/>
        <v>99.946931711880254</v>
      </c>
    </row>
    <row r="167" spans="1:8" s="21" customFormat="1" ht="39" x14ac:dyDescent="0.3">
      <c r="A167" s="69">
        <v>158</v>
      </c>
      <c r="B167" s="57">
        <v>406</v>
      </c>
      <c r="C167" s="33" t="s">
        <v>232</v>
      </c>
      <c r="D167" s="2"/>
      <c r="E167" s="92" t="s">
        <v>747</v>
      </c>
      <c r="F167" s="29">
        <f t="shared" si="8"/>
        <v>2351.8000000000002</v>
      </c>
      <c r="G167" s="130">
        <f t="shared" si="8"/>
        <v>2350.5519399999998</v>
      </c>
      <c r="H167" s="136">
        <f t="shared" si="6"/>
        <v>99.946931711880254</v>
      </c>
    </row>
    <row r="168" spans="1:8" s="21" customFormat="1" ht="26" x14ac:dyDescent="0.3">
      <c r="A168" s="69">
        <v>159</v>
      </c>
      <c r="B168" s="1">
        <v>406</v>
      </c>
      <c r="C168" s="2" t="s">
        <v>431</v>
      </c>
      <c r="D168" s="2"/>
      <c r="E168" s="92" t="s">
        <v>428</v>
      </c>
      <c r="F168" s="29">
        <f t="shared" si="8"/>
        <v>2351.8000000000002</v>
      </c>
      <c r="G168" s="130">
        <f t="shared" si="8"/>
        <v>2350.5519399999998</v>
      </c>
      <c r="H168" s="136">
        <f t="shared" si="6"/>
        <v>99.946931711880254</v>
      </c>
    </row>
    <row r="169" spans="1:8" ht="21" customHeight="1" x14ac:dyDescent="0.3">
      <c r="A169" s="69">
        <v>160</v>
      </c>
      <c r="B169" s="57">
        <v>406</v>
      </c>
      <c r="C169" s="33" t="s">
        <v>387</v>
      </c>
      <c r="D169" s="2"/>
      <c r="E169" s="85" t="s">
        <v>69</v>
      </c>
      <c r="F169" s="29">
        <f t="shared" si="8"/>
        <v>2351.8000000000002</v>
      </c>
      <c r="G169" s="130">
        <f t="shared" si="8"/>
        <v>2350.5519399999998</v>
      </c>
      <c r="H169" s="136">
        <f t="shared" si="6"/>
        <v>99.946931711880254</v>
      </c>
    </row>
    <row r="170" spans="1:8" ht="24.75" customHeight="1" x14ac:dyDescent="0.25">
      <c r="A170" s="69">
        <v>161</v>
      </c>
      <c r="B170" s="58">
        <v>406</v>
      </c>
      <c r="C170" s="55" t="s">
        <v>387</v>
      </c>
      <c r="D170" s="4">
        <v>240</v>
      </c>
      <c r="E170" s="91" t="s">
        <v>77</v>
      </c>
      <c r="F170" s="65">
        <v>2351.8000000000002</v>
      </c>
      <c r="G170" s="131">
        <v>2350.5519399999998</v>
      </c>
      <c r="H170" s="135">
        <f t="shared" si="6"/>
        <v>99.946931711880254</v>
      </c>
    </row>
    <row r="171" spans="1:8" ht="13" x14ac:dyDescent="0.3">
      <c r="A171" s="69">
        <v>162</v>
      </c>
      <c r="B171" s="57">
        <v>407</v>
      </c>
      <c r="C171" s="2"/>
      <c r="D171" s="2"/>
      <c r="E171" s="85" t="s">
        <v>84</v>
      </c>
      <c r="F171" s="29">
        <f t="shared" ref="F171:G173" si="9">F172</f>
        <v>98</v>
      </c>
      <c r="G171" s="130">
        <f t="shared" si="9"/>
        <v>97.967190000000002</v>
      </c>
      <c r="H171" s="136">
        <f t="shared" si="6"/>
        <v>99.966520408163277</v>
      </c>
    </row>
    <row r="172" spans="1:8" ht="13" x14ac:dyDescent="0.3">
      <c r="A172" s="69">
        <v>163</v>
      </c>
      <c r="B172" s="57">
        <v>407</v>
      </c>
      <c r="C172" s="2" t="s">
        <v>189</v>
      </c>
      <c r="D172" s="2"/>
      <c r="E172" s="85" t="s">
        <v>156</v>
      </c>
      <c r="F172" s="29">
        <f t="shared" si="9"/>
        <v>98</v>
      </c>
      <c r="G172" s="130">
        <f t="shared" si="9"/>
        <v>97.967190000000002</v>
      </c>
      <c r="H172" s="136">
        <f t="shared" si="6"/>
        <v>99.966520408163277</v>
      </c>
    </row>
    <row r="173" spans="1:8" ht="13" x14ac:dyDescent="0.3">
      <c r="A173" s="69">
        <v>164</v>
      </c>
      <c r="B173" s="57">
        <v>407</v>
      </c>
      <c r="C173" s="2" t="s">
        <v>554</v>
      </c>
      <c r="D173" s="2"/>
      <c r="E173" s="85" t="s">
        <v>555</v>
      </c>
      <c r="F173" s="29">
        <f t="shared" si="9"/>
        <v>98</v>
      </c>
      <c r="G173" s="130">
        <f t="shared" si="9"/>
        <v>97.967190000000002</v>
      </c>
      <c r="H173" s="136">
        <f t="shared" si="6"/>
        <v>99.966520408163277</v>
      </c>
    </row>
    <row r="174" spans="1:8" ht="24.75" customHeight="1" x14ac:dyDescent="0.25">
      <c r="A174" s="69">
        <v>165</v>
      </c>
      <c r="B174" s="58">
        <v>407</v>
      </c>
      <c r="C174" s="4" t="s">
        <v>554</v>
      </c>
      <c r="D174" s="4">
        <v>240</v>
      </c>
      <c r="E174" s="91" t="s">
        <v>77</v>
      </c>
      <c r="F174" s="65">
        <v>98</v>
      </c>
      <c r="G174" s="131">
        <v>97.967190000000002</v>
      </c>
      <c r="H174" s="135">
        <f t="shared" si="6"/>
        <v>99.966520408163277</v>
      </c>
    </row>
    <row r="175" spans="1:8" ht="13" x14ac:dyDescent="0.3">
      <c r="A175" s="69">
        <v>166</v>
      </c>
      <c r="B175" s="57">
        <v>408</v>
      </c>
      <c r="C175" s="2"/>
      <c r="D175" s="2"/>
      <c r="E175" s="85" t="s">
        <v>12</v>
      </c>
      <c r="F175" s="29">
        <f>F176+F183</f>
        <v>68314.899999999994</v>
      </c>
      <c r="G175" s="130">
        <f>G176+G183</f>
        <v>68302.523920000007</v>
      </c>
      <c r="H175" s="136">
        <f t="shared" si="6"/>
        <v>99.981883776452889</v>
      </c>
    </row>
    <row r="176" spans="1:8" ht="32.25" customHeight="1" x14ac:dyDescent="0.3">
      <c r="A176" s="69">
        <v>167</v>
      </c>
      <c r="B176" s="57">
        <v>408</v>
      </c>
      <c r="C176" s="2" t="s">
        <v>234</v>
      </c>
      <c r="D176" s="2"/>
      <c r="E176" s="92" t="s">
        <v>748</v>
      </c>
      <c r="F176" s="29">
        <f>F177+F180</f>
        <v>67982</v>
      </c>
      <c r="G176" s="130">
        <f>G177+G180</f>
        <v>67982</v>
      </c>
      <c r="H176" s="136">
        <f t="shared" si="6"/>
        <v>100</v>
      </c>
    </row>
    <row r="177" spans="1:8" s="21" customFormat="1" ht="26" x14ac:dyDescent="0.3">
      <c r="A177" s="69">
        <v>168</v>
      </c>
      <c r="B177" s="57">
        <v>408</v>
      </c>
      <c r="C177" s="2" t="s">
        <v>235</v>
      </c>
      <c r="D177" s="2"/>
      <c r="E177" s="92" t="s">
        <v>132</v>
      </c>
      <c r="F177" s="29">
        <f>F178</f>
        <v>67722</v>
      </c>
      <c r="G177" s="130">
        <f>G178</f>
        <v>67722</v>
      </c>
      <c r="H177" s="136">
        <f t="shared" si="6"/>
        <v>100</v>
      </c>
    </row>
    <row r="178" spans="1:8" s="21" customFormat="1" ht="27.75" customHeight="1" x14ac:dyDescent="0.3">
      <c r="A178" s="69">
        <v>169</v>
      </c>
      <c r="B178" s="57">
        <v>408</v>
      </c>
      <c r="C178" s="2" t="s">
        <v>419</v>
      </c>
      <c r="D178" s="2"/>
      <c r="E178" s="85" t="s">
        <v>133</v>
      </c>
      <c r="F178" s="29">
        <f>F179</f>
        <v>67722</v>
      </c>
      <c r="G178" s="130">
        <f>G179</f>
        <v>67722</v>
      </c>
      <c r="H178" s="136">
        <f t="shared" si="6"/>
        <v>100</v>
      </c>
    </row>
    <row r="179" spans="1:8" ht="41.5" customHeight="1" x14ac:dyDescent="0.25">
      <c r="A179" s="69">
        <v>170</v>
      </c>
      <c r="B179" s="58">
        <v>408</v>
      </c>
      <c r="C179" s="4" t="s">
        <v>419</v>
      </c>
      <c r="D179" s="4" t="s">
        <v>56</v>
      </c>
      <c r="E179" s="91" t="s">
        <v>517</v>
      </c>
      <c r="F179" s="65">
        <v>67722</v>
      </c>
      <c r="G179" s="131">
        <v>67722</v>
      </c>
      <c r="H179" s="135">
        <f t="shared" si="6"/>
        <v>100</v>
      </c>
    </row>
    <row r="180" spans="1:8" ht="25.5" customHeight="1" x14ac:dyDescent="0.3">
      <c r="A180" s="69">
        <v>171</v>
      </c>
      <c r="B180" s="57">
        <v>408</v>
      </c>
      <c r="C180" s="2" t="s">
        <v>553</v>
      </c>
      <c r="D180" s="4"/>
      <c r="E180" s="92" t="s">
        <v>559</v>
      </c>
      <c r="F180" s="29">
        <f>F181</f>
        <v>260</v>
      </c>
      <c r="G180" s="130">
        <f>G181</f>
        <v>260</v>
      </c>
      <c r="H180" s="136">
        <f t="shared" si="6"/>
        <v>100</v>
      </c>
    </row>
    <row r="181" spans="1:8" ht="39" x14ac:dyDescent="0.3">
      <c r="A181" s="69">
        <v>172</v>
      </c>
      <c r="B181" s="57">
        <v>408</v>
      </c>
      <c r="C181" s="2" t="s">
        <v>551</v>
      </c>
      <c r="D181" s="2"/>
      <c r="E181" s="85" t="s">
        <v>552</v>
      </c>
      <c r="F181" s="29">
        <f>F182</f>
        <v>260</v>
      </c>
      <c r="G181" s="130">
        <f>G182</f>
        <v>260</v>
      </c>
      <c r="H181" s="136">
        <f t="shared" si="6"/>
        <v>100</v>
      </c>
    </row>
    <row r="182" spans="1:8" ht="39" x14ac:dyDescent="0.25">
      <c r="A182" s="69">
        <v>173</v>
      </c>
      <c r="B182" s="58">
        <v>408</v>
      </c>
      <c r="C182" s="4" t="s">
        <v>551</v>
      </c>
      <c r="D182" s="4" t="s">
        <v>56</v>
      </c>
      <c r="E182" s="91" t="s">
        <v>517</v>
      </c>
      <c r="F182" s="65">
        <v>260</v>
      </c>
      <c r="G182" s="131">
        <v>260</v>
      </c>
      <c r="H182" s="135">
        <f t="shared" si="6"/>
        <v>100</v>
      </c>
    </row>
    <row r="183" spans="1:8" ht="17.149999999999999" customHeight="1" x14ac:dyDescent="0.3">
      <c r="A183" s="69">
        <v>174</v>
      </c>
      <c r="B183" s="57">
        <v>408</v>
      </c>
      <c r="C183" s="10" t="s">
        <v>189</v>
      </c>
      <c r="D183" s="2"/>
      <c r="E183" s="85" t="s">
        <v>156</v>
      </c>
      <c r="F183" s="29">
        <f>F184</f>
        <v>332.9</v>
      </c>
      <c r="G183" s="130">
        <f>G184</f>
        <v>320.52391999999998</v>
      </c>
      <c r="H183" s="136">
        <f t="shared" si="6"/>
        <v>96.282343045959749</v>
      </c>
    </row>
    <row r="184" spans="1:8" ht="26" x14ac:dyDescent="0.3">
      <c r="A184" s="69">
        <v>175</v>
      </c>
      <c r="B184" s="57">
        <v>408</v>
      </c>
      <c r="C184" s="2" t="s">
        <v>267</v>
      </c>
      <c r="D184" s="2"/>
      <c r="E184" s="85" t="s">
        <v>233</v>
      </c>
      <c r="F184" s="29">
        <f>F185</f>
        <v>332.9</v>
      </c>
      <c r="G184" s="130">
        <f>G185</f>
        <v>320.52391999999998</v>
      </c>
      <c r="H184" s="136">
        <f t="shared" si="6"/>
        <v>96.282343045959749</v>
      </c>
    </row>
    <row r="185" spans="1:8" ht="26" x14ac:dyDescent="0.25">
      <c r="A185" s="69">
        <v>176</v>
      </c>
      <c r="B185" s="58">
        <v>408</v>
      </c>
      <c r="C185" s="4" t="s">
        <v>267</v>
      </c>
      <c r="D185" s="4">
        <v>240</v>
      </c>
      <c r="E185" s="91" t="s">
        <v>77</v>
      </c>
      <c r="F185" s="65">
        <f>286+46.9</f>
        <v>332.9</v>
      </c>
      <c r="G185" s="131">
        <v>320.52391999999998</v>
      </c>
      <c r="H185" s="135">
        <f t="shared" si="6"/>
        <v>96.282343045959749</v>
      </c>
    </row>
    <row r="186" spans="1:8" s="21" customFormat="1" ht="14.25" customHeight="1" x14ac:dyDescent="0.3">
      <c r="A186" s="69">
        <v>177</v>
      </c>
      <c r="B186" s="57">
        <v>409</v>
      </c>
      <c r="C186" s="2"/>
      <c r="D186" s="2"/>
      <c r="E186" s="85" t="s">
        <v>57</v>
      </c>
      <c r="F186" s="29">
        <f>F190+F187</f>
        <v>78245.400000000009</v>
      </c>
      <c r="G186" s="130">
        <f>G190+G187</f>
        <v>76353.579299999998</v>
      </c>
      <c r="H186" s="136">
        <f t="shared" si="6"/>
        <v>97.582195630669645</v>
      </c>
    </row>
    <row r="187" spans="1:8" s="21" customFormat="1" ht="39" x14ac:dyDescent="0.3">
      <c r="A187" s="69">
        <v>178</v>
      </c>
      <c r="B187" s="57">
        <v>409</v>
      </c>
      <c r="C187" s="10" t="s">
        <v>258</v>
      </c>
      <c r="D187" s="10"/>
      <c r="E187" s="92" t="s">
        <v>606</v>
      </c>
      <c r="F187" s="29">
        <f>F188</f>
        <v>400</v>
      </c>
      <c r="G187" s="130">
        <f>G188</f>
        <v>229.5</v>
      </c>
      <c r="H187" s="136">
        <f t="shared" si="6"/>
        <v>57.375</v>
      </c>
    </row>
    <row r="188" spans="1:8" s="21" customFormat="1" ht="52" x14ac:dyDescent="0.3">
      <c r="A188" s="69">
        <v>179</v>
      </c>
      <c r="B188" s="57">
        <v>409</v>
      </c>
      <c r="C188" s="10" t="s">
        <v>273</v>
      </c>
      <c r="D188" s="10"/>
      <c r="E188" s="85" t="s">
        <v>118</v>
      </c>
      <c r="F188" s="29">
        <f>F189</f>
        <v>400</v>
      </c>
      <c r="G188" s="130">
        <f>G189</f>
        <v>229.5</v>
      </c>
      <c r="H188" s="136">
        <f t="shared" si="6"/>
        <v>57.375</v>
      </c>
    </row>
    <row r="189" spans="1:8" s="21" customFormat="1" ht="26" x14ac:dyDescent="0.3">
      <c r="A189" s="69">
        <v>180</v>
      </c>
      <c r="B189" s="58">
        <v>409</v>
      </c>
      <c r="C189" s="12" t="s">
        <v>273</v>
      </c>
      <c r="D189" s="12" t="s">
        <v>78</v>
      </c>
      <c r="E189" s="91" t="s">
        <v>77</v>
      </c>
      <c r="F189" s="65">
        <v>400</v>
      </c>
      <c r="G189" s="131">
        <v>229.5</v>
      </c>
      <c r="H189" s="135">
        <f t="shared" si="6"/>
        <v>57.375</v>
      </c>
    </row>
    <row r="190" spans="1:8" s="20" customFormat="1" ht="26" x14ac:dyDescent="0.3">
      <c r="A190" s="69">
        <v>181</v>
      </c>
      <c r="B190" s="57">
        <v>409</v>
      </c>
      <c r="C190" s="2" t="s">
        <v>234</v>
      </c>
      <c r="D190" s="2"/>
      <c r="E190" s="92" t="s">
        <v>748</v>
      </c>
      <c r="F190" s="29">
        <f>F191+F194</f>
        <v>77845.400000000009</v>
      </c>
      <c r="G190" s="130">
        <f>G191+G194</f>
        <v>76124.079299999998</v>
      </c>
      <c r="H190" s="136">
        <f t="shared" si="6"/>
        <v>97.788795869762353</v>
      </c>
    </row>
    <row r="191" spans="1:8" ht="39" x14ac:dyDescent="0.3">
      <c r="A191" s="69">
        <v>182</v>
      </c>
      <c r="B191" s="57">
        <v>409</v>
      </c>
      <c r="C191" s="2" t="s">
        <v>268</v>
      </c>
      <c r="D191" s="2"/>
      <c r="E191" s="92" t="s">
        <v>136</v>
      </c>
      <c r="F191" s="29">
        <f>F192</f>
        <v>65037.8</v>
      </c>
      <c r="G191" s="130">
        <f>G192</f>
        <v>63877.45607</v>
      </c>
      <c r="H191" s="136">
        <f t="shared" si="6"/>
        <v>98.215893019136558</v>
      </c>
    </row>
    <row r="192" spans="1:8" ht="56" customHeight="1" x14ac:dyDescent="0.3">
      <c r="A192" s="69">
        <v>183</v>
      </c>
      <c r="B192" s="57">
        <v>409</v>
      </c>
      <c r="C192" s="2" t="s">
        <v>556</v>
      </c>
      <c r="D192" s="2"/>
      <c r="E192" s="85" t="s">
        <v>742</v>
      </c>
      <c r="F192" s="29">
        <f>F193</f>
        <v>65037.8</v>
      </c>
      <c r="G192" s="130">
        <f>G193</f>
        <v>63877.45607</v>
      </c>
      <c r="H192" s="136">
        <f t="shared" si="6"/>
        <v>98.215893019136558</v>
      </c>
    </row>
    <row r="193" spans="1:8" ht="26" x14ac:dyDescent="0.25">
      <c r="A193" s="69">
        <v>184</v>
      </c>
      <c r="B193" s="58">
        <v>409</v>
      </c>
      <c r="C193" s="4" t="s">
        <v>556</v>
      </c>
      <c r="D193" s="4">
        <v>240</v>
      </c>
      <c r="E193" s="91" t="s">
        <v>77</v>
      </c>
      <c r="F193" s="65">
        <v>65037.8</v>
      </c>
      <c r="G193" s="131">
        <v>63877.45607</v>
      </c>
      <c r="H193" s="135">
        <f t="shared" si="6"/>
        <v>98.215893019136558</v>
      </c>
    </row>
    <row r="194" spans="1:8" ht="25.5" customHeight="1" x14ac:dyDescent="0.3">
      <c r="A194" s="69">
        <v>185</v>
      </c>
      <c r="B194" s="57">
        <v>409</v>
      </c>
      <c r="C194" s="2" t="s">
        <v>269</v>
      </c>
      <c r="D194" s="2"/>
      <c r="E194" s="92" t="s">
        <v>138</v>
      </c>
      <c r="F194" s="29">
        <f>F195</f>
        <v>12807.6</v>
      </c>
      <c r="G194" s="130">
        <f>G195</f>
        <v>12246.623229999999</v>
      </c>
      <c r="H194" s="136">
        <f t="shared" si="6"/>
        <v>95.619969627408722</v>
      </c>
    </row>
    <row r="195" spans="1:8" ht="27.75" customHeight="1" x14ac:dyDescent="0.3">
      <c r="A195" s="69">
        <v>186</v>
      </c>
      <c r="B195" s="57">
        <v>409</v>
      </c>
      <c r="C195" s="2" t="s">
        <v>558</v>
      </c>
      <c r="D195" s="2"/>
      <c r="E195" s="85" t="s">
        <v>557</v>
      </c>
      <c r="F195" s="29">
        <f>F196</f>
        <v>12807.6</v>
      </c>
      <c r="G195" s="130">
        <f>G196</f>
        <v>12246.623229999999</v>
      </c>
      <c r="H195" s="136">
        <f t="shared" si="6"/>
        <v>95.619969627408722</v>
      </c>
    </row>
    <row r="196" spans="1:8" s="20" customFormat="1" ht="26" x14ac:dyDescent="0.25">
      <c r="A196" s="69">
        <v>187</v>
      </c>
      <c r="B196" s="58">
        <v>409</v>
      </c>
      <c r="C196" s="4" t="s">
        <v>558</v>
      </c>
      <c r="D196" s="4">
        <v>240</v>
      </c>
      <c r="E196" s="91" t="s">
        <v>77</v>
      </c>
      <c r="F196" s="65">
        <v>12807.6</v>
      </c>
      <c r="G196" s="131">
        <v>12246.623229999999</v>
      </c>
      <c r="H196" s="135">
        <f t="shared" si="6"/>
        <v>95.619969627408722</v>
      </c>
    </row>
    <row r="197" spans="1:8" ht="17.25" customHeight="1" x14ac:dyDescent="0.3">
      <c r="A197" s="69">
        <v>188</v>
      </c>
      <c r="B197" s="57">
        <v>412</v>
      </c>
      <c r="C197" s="2"/>
      <c r="D197" s="2"/>
      <c r="E197" s="85" t="s">
        <v>67</v>
      </c>
      <c r="F197" s="29">
        <f>F198+F215+F207</f>
        <v>5567.1</v>
      </c>
      <c r="G197" s="130">
        <f>G198+G215+G207</f>
        <v>5565.9757</v>
      </c>
      <c r="H197" s="136">
        <f t="shared" si="6"/>
        <v>99.979804566111611</v>
      </c>
    </row>
    <row r="198" spans="1:8" ht="39" x14ac:dyDescent="0.3">
      <c r="A198" s="69">
        <v>189</v>
      </c>
      <c r="B198" s="87">
        <v>412</v>
      </c>
      <c r="C198" s="10" t="s">
        <v>258</v>
      </c>
      <c r="D198" s="10"/>
      <c r="E198" s="92" t="s">
        <v>606</v>
      </c>
      <c r="F198" s="29">
        <f>F199+F201+F205+F203</f>
        <v>1227.1000000000001</v>
      </c>
      <c r="G198" s="130">
        <f>G199+G201+G205+G203</f>
        <v>1226.932</v>
      </c>
      <c r="H198" s="136">
        <f t="shared" si="6"/>
        <v>99.986309184255546</v>
      </c>
    </row>
    <row r="199" spans="1:8" s="66" customFormat="1" ht="28" customHeight="1" x14ac:dyDescent="0.3">
      <c r="A199" s="69">
        <v>190</v>
      </c>
      <c r="B199" s="87">
        <v>412</v>
      </c>
      <c r="C199" s="10" t="s">
        <v>272</v>
      </c>
      <c r="D199" s="10"/>
      <c r="E199" s="85" t="s">
        <v>181</v>
      </c>
      <c r="F199" s="29">
        <f>F200</f>
        <v>519</v>
      </c>
      <c r="G199" s="130">
        <f>G200</f>
        <v>519</v>
      </c>
      <c r="H199" s="136">
        <f t="shared" si="6"/>
        <v>100</v>
      </c>
    </row>
    <row r="200" spans="1:8" ht="29.25" customHeight="1" x14ac:dyDescent="0.25">
      <c r="A200" s="69">
        <v>191</v>
      </c>
      <c r="B200" s="88">
        <v>412</v>
      </c>
      <c r="C200" s="12" t="s">
        <v>272</v>
      </c>
      <c r="D200" s="12" t="s">
        <v>78</v>
      </c>
      <c r="E200" s="91" t="s">
        <v>77</v>
      </c>
      <c r="F200" s="65">
        <v>519</v>
      </c>
      <c r="G200" s="131">
        <v>519</v>
      </c>
      <c r="H200" s="135">
        <f t="shared" si="6"/>
        <v>100</v>
      </c>
    </row>
    <row r="201" spans="1:8" s="21" customFormat="1" ht="52" x14ac:dyDescent="0.3">
      <c r="A201" s="69">
        <v>192</v>
      </c>
      <c r="B201" s="87">
        <v>412</v>
      </c>
      <c r="C201" s="10" t="s">
        <v>273</v>
      </c>
      <c r="D201" s="10"/>
      <c r="E201" s="85" t="s">
        <v>118</v>
      </c>
      <c r="F201" s="29">
        <f>F202</f>
        <v>344.90000000000003</v>
      </c>
      <c r="G201" s="130">
        <f>G202</f>
        <v>344.767</v>
      </c>
      <c r="H201" s="136">
        <f t="shared" si="6"/>
        <v>99.961438097999405</v>
      </c>
    </row>
    <row r="202" spans="1:8" ht="29.25" customHeight="1" x14ac:dyDescent="0.25">
      <c r="A202" s="69">
        <v>193</v>
      </c>
      <c r="B202" s="88">
        <v>412</v>
      </c>
      <c r="C202" s="12" t="s">
        <v>273</v>
      </c>
      <c r="D202" s="12" t="s">
        <v>78</v>
      </c>
      <c r="E202" s="91" t="s">
        <v>77</v>
      </c>
      <c r="F202" s="65">
        <f>344.8+0.1</f>
        <v>344.90000000000003</v>
      </c>
      <c r="G202" s="131">
        <v>344.767</v>
      </c>
      <c r="H202" s="135">
        <f t="shared" si="6"/>
        <v>99.961438097999405</v>
      </c>
    </row>
    <row r="203" spans="1:8" ht="39" x14ac:dyDescent="0.3">
      <c r="A203" s="69">
        <v>194</v>
      </c>
      <c r="B203" s="87">
        <v>412</v>
      </c>
      <c r="C203" s="10" t="s">
        <v>611</v>
      </c>
      <c r="D203" s="10"/>
      <c r="E203" s="85" t="s">
        <v>612</v>
      </c>
      <c r="F203" s="29">
        <f>F204</f>
        <v>196</v>
      </c>
      <c r="G203" s="130">
        <f>G204</f>
        <v>195.965</v>
      </c>
      <c r="H203" s="136">
        <f t="shared" ref="H203:H266" si="10">G203/F203*100</f>
        <v>99.982142857142861</v>
      </c>
    </row>
    <row r="204" spans="1:8" ht="29.25" customHeight="1" x14ac:dyDescent="0.25">
      <c r="A204" s="69">
        <v>195</v>
      </c>
      <c r="B204" s="88">
        <v>412</v>
      </c>
      <c r="C204" s="12" t="s">
        <v>611</v>
      </c>
      <c r="D204" s="12" t="s">
        <v>78</v>
      </c>
      <c r="E204" s="91" t="s">
        <v>77</v>
      </c>
      <c r="F204" s="65">
        <v>196</v>
      </c>
      <c r="G204" s="131">
        <v>195.965</v>
      </c>
      <c r="H204" s="135">
        <f t="shared" si="10"/>
        <v>99.982142857142861</v>
      </c>
    </row>
    <row r="205" spans="1:8" ht="45" customHeight="1" x14ac:dyDescent="0.3">
      <c r="A205" s="69">
        <v>196</v>
      </c>
      <c r="B205" s="87">
        <v>412</v>
      </c>
      <c r="C205" s="10" t="s">
        <v>333</v>
      </c>
      <c r="D205" s="10"/>
      <c r="E205" s="85" t="s">
        <v>334</v>
      </c>
      <c r="F205" s="29">
        <f>F206</f>
        <v>167.2</v>
      </c>
      <c r="G205" s="130">
        <f>G206</f>
        <v>167.2</v>
      </c>
      <c r="H205" s="136">
        <f t="shared" si="10"/>
        <v>100</v>
      </c>
    </row>
    <row r="206" spans="1:8" ht="29.25" customHeight="1" x14ac:dyDescent="0.25">
      <c r="A206" s="69">
        <v>197</v>
      </c>
      <c r="B206" s="88">
        <v>412</v>
      </c>
      <c r="C206" s="12" t="s">
        <v>333</v>
      </c>
      <c r="D206" s="12" t="s">
        <v>78</v>
      </c>
      <c r="E206" s="91" t="s">
        <v>77</v>
      </c>
      <c r="F206" s="65">
        <v>167.2</v>
      </c>
      <c r="G206" s="131">
        <v>167.2</v>
      </c>
      <c r="H206" s="135">
        <f t="shared" si="10"/>
        <v>100</v>
      </c>
    </row>
    <row r="207" spans="1:8" s="21" customFormat="1" ht="39.75" customHeight="1" x14ac:dyDescent="0.3">
      <c r="A207" s="69">
        <v>198</v>
      </c>
      <c r="B207" s="87">
        <v>412</v>
      </c>
      <c r="C207" s="10" t="s">
        <v>249</v>
      </c>
      <c r="D207" s="2"/>
      <c r="E207" s="92" t="s">
        <v>594</v>
      </c>
      <c r="F207" s="29">
        <f>F208</f>
        <v>3440</v>
      </c>
      <c r="G207" s="130">
        <f>G208</f>
        <v>3439.0437000000002</v>
      </c>
      <c r="H207" s="136">
        <f t="shared" si="10"/>
        <v>99.972200581395356</v>
      </c>
    </row>
    <row r="208" spans="1:8" s="21" customFormat="1" ht="18.75" customHeight="1" x14ac:dyDescent="0.3">
      <c r="A208" s="69">
        <v>199</v>
      </c>
      <c r="B208" s="87">
        <v>412</v>
      </c>
      <c r="C208" s="10" t="s">
        <v>274</v>
      </c>
      <c r="D208" s="10"/>
      <c r="E208" s="92" t="s">
        <v>649</v>
      </c>
      <c r="F208" s="29">
        <f>F213+F209+F211</f>
        <v>3440</v>
      </c>
      <c r="G208" s="130">
        <f>G213+G209+G211</f>
        <v>3439.0437000000002</v>
      </c>
      <c r="H208" s="136">
        <f t="shared" si="10"/>
        <v>99.972200581395356</v>
      </c>
    </row>
    <row r="209" spans="1:8" ht="18" customHeight="1" x14ac:dyDescent="0.3">
      <c r="A209" s="69">
        <v>200</v>
      </c>
      <c r="B209" s="87">
        <v>412</v>
      </c>
      <c r="C209" s="10" t="s">
        <v>275</v>
      </c>
      <c r="D209" s="4"/>
      <c r="E209" s="85" t="s">
        <v>361</v>
      </c>
      <c r="F209" s="29">
        <f>F210</f>
        <v>40</v>
      </c>
      <c r="G209" s="130">
        <f>G210</f>
        <v>39.043700000000001</v>
      </c>
      <c r="H209" s="136">
        <f t="shared" si="10"/>
        <v>97.609250000000003</v>
      </c>
    </row>
    <row r="210" spans="1:8" ht="26" x14ac:dyDescent="0.25">
      <c r="A210" s="69">
        <v>201</v>
      </c>
      <c r="B210" s="88">
        <v>412</v>
      </c>
      <c r="C210" s="12" t="s">
        <v>275</v>
      </c>
      <c r="D210" s="4" t="s">
        <v>78</v>
      </c>
      <c r="E210" s="91" t="s">
        <v>77</v>
      </c>
      <c r="F210" s="65">
        <v>40</v>
      </c>
      <c r="G210" s="131">
        <v>39.043700000000001</v>
      </c>
      <c r="H210" s="135">
        <f t="shared" si="10"/>
        <v>97.609250000000003</v>
      </c>
    </row>
    <row r="211" spans="1:8" ht="31" customHeight="1" x14ac:dyDescent="0.3">
      <c r="A211" s="69">
        <v>202</v>
      </c>
      <c r="B211" s="87">
        <v>412</v>
      </c>
      <c r="C211" s="10" t="s">
        <v>695</v>
      </c>
      <c r="D211" s="4"/>
      <c r="E211" s="85" t="s">
        <v>696</v>
      </c>
      <c r="F211" s="29">
        <f>F212</f>
        <v>2788</v>
      </c>
      <c r="G211" s="130">
        <f>G212</f>
        <v>2788</v>
      </c>
      <c r="H211" s="136">
        <f t="shared" si="10"/>
        <v>100</v>
      </c>
    </row>
    <row r="212" spans="1:8" ht="39" x14ac:dyDescent="0.25">
      <c r="A212" s="69">
        <v>203</v>
      </c>
      <c r="B212" s="88">
        <v>412</v>
      </c>
      <c r="C212" s="12" t="s">
        <v>695</v>
      </c>
      <c r="D212" s="4" t="s">
        <v>56</v>
      </c>
      <c r="E212" s="91" t="s">
        <v>517</v>
      </c>
      <c r="F212" s="71">
        <v>2788</v>
      </c>
      <c r="G212" s="132">
        <v>2788</v>
      </c>
      <c r="H212" s="135">
        <f t="shared" si="10"/>
        <v>100</v>
      </c>
    </row>
    <row r="213" spans="1:8" ht="39" x14ac:dyDescent="0.3">
      <c r="A213" s="69">
        <v>204</v>
      </c>
      <c r="B213" s="87">
        <v>412</v>
      </c>
      <c r="C213" s="10" t="s">
        <v>665</v>
      </c>
      <c r="D213" s="10"/>
      <c r="E213" s="85" t="s">
        <v>666</v>
      </c>
      <c r="F213" s="29">
        <f>F214</f>
        <v>612</v>
      </c>
      <c r="G213" s="130">
        <f>G214</f>
        <v>612</v>
      </c>
      <c r="H213" s="136">
        <f t="shared" si="10"/>
        <v>100</v>
      </c>
    </row>
    <row r="214" spans="1:8" ht="39" x14ac:dyDescent="0.25">
      <c r="A214" s="69">
        <v>205</v>
      </c>
      <c r="B214" s="88">
        <v>412</v>
      </c>
      <c r="C214" s="12" t="s">
        <v>665</v>
      </c>
      <c r="D214" s="4" t="s">
        <v>56</v>
      </c>
      <c r="E214" s="91" t="s">
        <v>517</v>
      </c>
      <c r="F214" s="65">
        <f>600+12</f>
        <v>612</v>
      </c>
      <c r="G214" s="131">
        <v>612</v>
      </c>
      <c r="H214" s="135">
        <f t="shared" si="10"/>
        <v>100</v>
      </c>
    </row>
    <row r="215" spans="1:8" ht="39" x14ac:dyDescent="0.3">
      <c r="A215" s="69">
        <v>206</v>
      </c>
      <c r="B215" s="87">
        <v>412</v>
      </c>
      <c r="C215" s="10" t="s">
        <v>236</v>
      </c>
      <c r="D215" s="2"/>
      <c r="E215" s="92" t="s">
        <v>596</v>
      </c>
      <c r="F215" s="29">
        <f>F216</f>
        <v>900</v>
      </c>
      <c r="G215" s="130">
        <f>G216</f>
        <v>900</v>
      </c>
      <c r="H215" s="136">
        <f t="shared" si="10"/>
        <v>100</v>
      </c>
    </row>
    <row r="216" spans="1:8" ht="29.25" customHeight="1" x14ac:dyDescent="0.3">
      <c r="A216" s="69">
        <v>207</v>
      </c>
      <c r="B216" s="87">
        <v>412</v>
      </c>
      <c r="C216" s="10" t="s">
        <v>636</v>
      </c>
      <c r="D216" s="10"/>
      <c r="E216" s="28" t="s">
        <v>638</v>
      </c>
      <c r="F216" s="29">
        <f>F217+F219</f>
        <v>900</v>
      </c>
      <c r="G216" s="130">
        <f>G217+G219</f>
        <v>900</v>
      </c>
      <c r="H216" s="136">
        <f t="shared" si="10"/>
        <v>100</v>
      </c>
    </row>
    <row r="217" spans="1:8" ht="29.25" customHeight="1" x14ac:dyDescent="0.3">
      <c r="A217" s="69">
        <v>208</v>
      </c>
      <c r="B217" s="87">
        <v>412</v>
      </c>
      <c r="C217" s="10" t="s">
        <v>637</v>
      </c>
      <c r="D217" s="10"/>
      <c r="E217" s="85" t="s">
        <v>117</v>
      </c>
      <c r="F217" s="29">
        <f>F218</f>
        <v>600</v>
      </c>
      <c r="G217" s="130">
        <f>G218</f>
        <v>600</v>
      </c>
      <c r="H217" s="136">
        <f t="shared" si="10"/>
        <v>100</v>
      </c>
    </row>
    <row r="218" spans="1:8" ht="33" customHeight="1" x14ac:dyDescent="0.25">
      <c r="A218" s="69">
        <v>209</v>
      </c>
      <c r="B218" s="88">
        <v>412</v>
      </c>
      <c r="C218" s="12" t="s">
        <v>637</v>
      </c>
      <c r="D218" s="4">
        <v>240</v>
      </c>
      <c r="E218" s="91" t="s">
        <v>77</v>
      </c>
      <c r="F218" s="65">
        <f>500+100</f>
        <v>600</v>
      </c>
      <c r="G218" s="131">
        <v>600</v>
      </c>
      <c r="H218" s="135">
        <f t="shared" si="10"/>
        <v>100</v>
      </c>
    </row>
    <row r="219" spans="1:8" s="21" customFormat="1" ht="16.5" customHeight="1" x14ac:dyDescent="0.3">
      <c r="A219" s="69">
        <v>210</v>
      </c>
      <c r="B219" s="87">
        <v>412</v>
      </c>
      <c r="C219" s="10" t="s">
        <v>639</v>
      </c>
      <c r="D219" s="2"/>
      <c r="E219" s="85" t="s">
        <v>441</v>
      </c>
      <c r="F219" s="29">
        <f>F220</f>
        <v>300</v>
      </c>
      <c r="G219" s="130">
        <f>G220</f>
        <v>300</v>
      </c>
      <c r="H219" s="136">
        <f t="shared" si="10"/>
        <v>100</v>
      </c>
    </row>
    <row r="220" spans="1:8" ht="26" x14ac:dyDescent="0.25">
      <c r="A220" s="69">
        <v>211</v>
      </c>
      <c r="B220" s="88">
        <v>412</v>
      </c>
      <c r="C220" s="12" t="s">
        <v>639</v>
      </c>
      <c r="D220" s="4">
        <v>240</v>
      </c>
      <c r="E220" s="91" t="s">
        <v>77</v>
      </c>
      <c r="F220" s="65">
        <v>300</v>
      </c>
      <c r="G220" s="131">
        <v>300</v>
      </c>
      <c r="H220" s="135">
        <f t="shared" si="10"/>
        <v>100</v>
      </c>
    </row>
    <row r="221" spans="1:8" ht="15" x14ac:dyDescent="0.3">
      <c r="A221" s="69">
        <v>212</v>
      </c>
      <c r="B221" s="57">
        <v>500</v>
      </c>
      <c r="C221" s="2"/>
      <c r="D221" s="2"/>
      <c r="E221" s="90" t="s">
        <v>13</v>
      </c>
      <c r="F221" s="29">
        <f>F222+F244+F275+F323</f>
        <v>246807.3</v>
      </c>
      <c r="G221" s="130">
        <f>G222+G244+G275+G323</f>
        <v>236589.15096</v>
      </c>
      <c r="H221" s="136">
        <f t="shared" si="10"/>
        <v>95.85986758090219</v>
      </c>
    </row>
    <row r="222" spans="1:8" s="21" customFormat="1" ht="13" x14ac:dyDescent="0.3">
      <c r="A222" s="69">
        <v>213</v>
      </c>
      <c r="B222" s="57">
        <v>501</v>
      </c>
      <c r="C222" s="2"/>
      <c r="D222" s="2"/>
      <c r="E222" s="85" t="s">
        <v>14</v>
      </c>
      <c r="F222" s="29">
        <f>F223+F239</f>
        <v>22471.1</v>
      </c>
      <c r="G222" s="130">
        <f>G223+G239</f>
        <v>22075.669830000006</v>
      </c>
      <c r="H222" s="136">
        <f t="shared" si="10"/>
        <v>98.240272305316651</v>
      </c>
    </row>
    <row r="223" spans="1:8" s="21" customFormat="1" ht="39" x14ac:dyDescent="0.3">
      <c r="A223" s="69">
        <v>214</v>
      </c>
      <c r="B223" s="57">
        <v>501</v>
      </c>
      <c r="C223" s="2" t="s">
        <v>201</v>
      </c>
      <c r="D223" s="2"/>
      <c r="E223" s="85" t="s">
        <v>595</v>
      </c>
      <c r="F223" s="29">
        <f>F224</f>
        <v>20696.3</v>
      </c>
      <c r="G223" s="130">
        <f>G224</f>
        <v>20301.042890000004</v>
      </c>
      <c r="H223" s="136">
        <f t="shared" si="10"/>
        <v>98.090203997816062</v>
      </c>
    </row>
    <row r="224" spans="1:8" s="21" customFormat="1" ht="39" x14ac:dyDescent="0.3">
      <c r="A224" s="69">
        <v>215</v>
      </c>
      <c r="B224" s="57">
        <v>501</v>
      </c>
      <c r="C224" s="2" t="s">
        <v>200</v>
      </c>
      <c r="D224" s="2"/>
      <c r="E224" s="85" t="s">
        <v>318</v>
      </c>
      <c r="F224" s="41">
        <f>F227+F229+F237+F225+F233+F235+F231</f>
        <v>20696.3</v>
      </c>
      <c r="G224" s="133">
        <f>G227+G229+G237+G225+G233+G235+G231</f>
        <v>20301.042890000004</v>
      </c>
      <c r="H224" s="136">
        <f t="shared" si="10"/>
        <v>98.090203997816062</v>
      </c>
    </row>
    <row r="225" spans="1:8" s="21" customFormat="1" ht="39" x14ac:dyDescent="0.3">
      <c r="A225" s="69">
        <v>216</v>
      </c>
      <c r="B225" s="57">
        <v>501</v>
      </c>
      <c r="C225" s="2" t="s">
        <v>615</v>
      </c>
      <c r="D225" s="2"/>
      <c r="E225" s="92" t="s">
        <v>614</v>
      </c>
      <c r="F225" s="41">
        <f>F226</f>
        <v>850.2</v>
      </c>
      <c r="G225" s="133">
        <f>G226</f>
        <v>850.17759999999998</v>
      </c>
      <c r="H225" s="136">
        <f t="shared" si="10"/>
        <v>99.997365325805688</v>
      </c>
    </row>
    <row r="226" spans="1:8" s="21" customFormat="1" ht="13" x14ac:dyDescent="0.3">
      <c r="A226" s="69">
        <v>217</v>
      </c>
      <c r="B226" s="58">
        <v>501</v>
      </c>
      <c r="C226" s="4" t="s">
        <v>615</v>
      </c>
      <c r="D226" s="4" t="s">
        <v>58</v>
      </c>
      <c r="E226" s="91" t="s">
        <v>443</v>
      </c>
      <c r="F226" s="123">
        <f>2048-1197.8</f>
        <v>850.2</v>
      </c>
      <c r="G226" s="134">
        <v>850.17759999999998</v>
      </c>
      <c r="H226" s="135">
        <f t="shared" si="10"/>
        <v>99.997365325805688</v>
      </c>
    </row>
    <row r="227" spans="1:8" ht="27" customHeight="1" x14ac:dyDescent="0.3">
      <c r="A227" s="69">
        <v>218</v>
      </c>
      <c r="B227" s="57">
        <v>501</v>
      </c>
      <c r="C227" s="2" t="s">
        <v>616</v>
      </c>
      <c r="D227" s="2"/>
      <c r="E227" s="85" t="s">
        <v>241</v>
      </c>
      <c r="F227" s="29">
        <f>F228</f>
        <v>1107.8</v>
      </c>
      <c r="G227" s="130">
        <f>G228</f>
        <v>1104.65672</v>
      </c>
      <c r="H227" s="136">
        <f t="shared" si="10"/>
        <v>99.716259252572669</v>
      </c>
    </row>
    <row r="228" spans="1:8" s="21" customFormat="1" ht="26" x14ac:dyDescent="0.3">
      <c r="A228" s="69">
        <v>219</v>
      </c>
      <c r="B228" s="58">
        <v>501</v>
      </c>
      <c r="C228" s="4" t="s">
        <v>616</v>
      </c>
      <c r="D228" s="4">
        <v>240</v>
      </c>
      <c r="E228" s="91" t="s">
        <v>77</v>
      </c>
      <c r="F228" s="65">
        <v>1107.8</v>
      </c>
      <c r="G228" s="131">
        <v>1104.65672</v>
      </c>
      <c r="H228" s="135">
        <f t="shared" si="10"/>
        <v>99.716259252572669</v>
      </c>
    </row>
    <row r="229" spans="1:8" s="21" customFormat="1" ht="26" x14ac:dyDescent="0.3">
      <c r="A229" s="69">
        <v>220</v>
      </c>
      <c r="B229" s="57">
        <v>501</v>
      </c>
      <c r="C229" s="2" t="s">
        <v>535</v>
      </c>
      <c r="D229" s="2"/>
      <c r="E229" s="85" t="s">
        <v>239</v>
      </c>
      <c r="F229" s="29">
        <f>F230</f>
        <v>2006.5</v>
      </c>
      <c r="G229" s="130">
        <f>G230</f>
        <v>1879.5587399999999</v>
      </c>
      <c r="H229" s="136">
        <f t="shared" si="10"/>
        <v>93.673498131074012</v>
      </c>
    </row>
    <row r="230" spans="1:8" ht="26" x14ac:dyDescent="0.25">
      <c r="A230" s="69">
        <v>221</v>
      </c>
      <c r="B230" s="58">
        <v>501</v>
      </c>
      <c r="C230" s="4" t="s">
        <v>535</v>
      </c>
      <c r="D230" s="4">
        <v>240</v>
      </c>
      <c r="E230" s="91" t="s">
        <v>77</v>
      </c>
      <c r="F230" s="65">
        <v>2006.5</v>
      </c>
      <c r="G230" s="131">
        <v>1879.5587399999999</v>
      </c>
      <c r="H230" s="135">
        <f t="shared" si="10"/>
        <v>93.673498131074012</v>
      </c>
    </row>
    <row r="231" spans="1:8" ht="39" x14ac:dyDescent="0.3">
      <c r="A231" s="69">
        <v>222</v>
      </c>
      <c r="B231" s="57">
        <v>501</v>
      </c>
      <c r="C231" s="2" t="s">
        <v>618</v>
      </c>
      <c r="D231" s="2"/>
      <c r="E231" s="85" t="s">
        <v>617</v>
      </c>
      <c r="F231" s="29">
        <f>F232</f>
        <v>652.79999999999995</v>
      </c>
      <c r="G231" s="130">
        <f>G232</f>
        <v>652.74</v>
      </c>
      <c r="H231" s="136">
        <f t="shared" si="10"/>
        <v>99.99080882352942</v>
      </c>
    </row>
    <row r="232" spans="1:8" ht="26" x14ac:dyDescent="0.25">
      <c r="A232" s="69">
        <v>223</v>
      </c>
      <c r="B232" s="58">
        <v>501</v>
      </c>
      <c r="C232" s="4" t="s">
        <v>618</v>
      </c>
      <c r="D232" s="4">
        <v>240</v>
      </c>
      <c r="E232" s="91" t="s">
        <v>77</v>
      </c>
      <c r="F232" s="65">
        <f>1012-359.2</f>
        <v>652.79999999999995</v>
      </c>
      <c r="G232" s="131">
        <v>652.74</v>
      </c>
      <c r="H232" s="135">
        <f t="shared" si="10"/>
        <v>99.99080882352942</v>
      </c>
    </row>
    <row r="233" spans="1:8" ht="41.15" customHeight="1" x14ac:dyDescent="0.3">
      <c r="A233" s="69">
        <v>224</v>
      </c>
      <c r="B233" s="57">
        <v>501</v>
      </c>
      <c r="C233" s="2" t="s">
        <v>506</v>
      </c>
      <c r="D233" s="4"/>
      <c r="E233" s="85" t="s">
        <v>692</v>
      </c>
      <c r="F233" s="29">
        <f>F234</f>
        <v>13200.5</v>
      </c>
      <c r="G233" s="130">
        <f>G234</f>
        <v>13104.58553</v>
      </c>
      <c r="H233" s="136">
        <f t="shared" si="10"/>
        <v>99.273402749895851</v>
      </c>
    </row>
    <row r="234" spans="1:8" ht="13" x14ac:dyDescent="0.25">
      <c r="A234" s="69">
        <v>225</v>
      </c>
      <c r="B234" s="58">
        <v>501</v>
      </c>
      <c r="C234" s="4" t="s">
        <v>506</v>
      </c>
      <c r="D234" s="4" t="s">
        <v>58</v>
      </c>
      <c r="E234" s="91" t="s">
        <v>443</v>
      </c>
      <c r="F234" s="71">
        <f>13321.2-120.7</f>
        <v>13200.5</v>
      </c>
      <c r="G234" s="132">
        <v>13104.58553</v>
      </c>
      <c r="H234" s="135">
        <f t="shared" si="10"/>
        <v>99.273402749895851</v>
      </c>
    </row>
    <row r="235" spans="1:8" ht="13" x14ac:dyDescent="0.3">
      <c r="A235" s="69">
        <v>226</v>
      </c>
      <c r="B235" s="57">
        <v>501</v>
      </c>
      <c r="C235" s="2" t="s">
        <v>508</v>
      </c>
      <c r="D235" s="4"/>
      <c r="E235" s="85" t="s">
        <v>509</v>
      </c>
      <c r="F235" s="29">
        <f>F236</f>
        <v>695.90000000000009</v>
      </c>
      <c r="G235" s="130">
        <f>G236</f>
        <v>691.77140999999995</v>
      </c>
      <c r="H235" s="136">
        <f t="shared" si="10"/>
        <v>99.406726541169689</v>
      </c>
    </row>
    <row r="236" spans="1:8" ht="13" x14ac:dyDescent="0.25">
      <c r="A236" s="69">
        <v>227</v>
      </c>
      <c r="B236" s="58">
        <v>501</v>
      </c>
      <c r="C236" s="4" t="s">
        <v>508</v>
      </c>
      <c r="D236" s="4" t="s">
        <v>58</v>
      </c>
      <c r="E236" s="91" t="s">
        <v>443</v>
      </c>
      <c r="F236" s="71">
        <f>688.7+7.2</f>
        <v>695.90000000000009</v>
      </c>
      <c r="G236" s="132">
        <v>691.77140999999995</v>
      </c>
      <c r="H236" s="135">
        <f t="shared" si="10"/>
        <v>99.406726541169689</v>
      </c>
    </row>
    <row r="237" spans="1:8" ht="26" x14ac:dyDescent="0.3">
      <c r="A237" s="69">
        <v>228</v>
      </c>
      <c r="B237" s="57">
        <v>501</v>
      </c>
      <c r="C237" s="2" t="s">
        <v>532</v>
      </c>
      <c r="D237" s="2"/>
      <c r="E237" s="85" t="s">
        <v>644</v>
      </c>
      <c r="F237" s="29">
        <f>F238</f>
        <v>2182.6</v>
      </c>
      <c r="G237" s="130">
        <f>G238</f>
        <v>2017.5528899999999</v>
      </c>
      <c r="H237" s="136">
        <f t="shared" si="10"/>
        <v>92.438050490240997</v>
      </c>
    </row>
    <row r="238" spans="1:8" ht="13" x14ac:dyDescent="0.25">
      <c r="A238" s="69">
        <v>229</v>
      </c>
      <c r="B238" s="58">
        <v>501</v>
      </c>
      <c r="C238" s="4" t="s">
        <v>532</v>
      </c>
      <c r="D238" s="4" t="s">
        <v>58</v>
      </c>
      <c r="E238" s="91" t="s">
        <v>443</v>
      </c>
      <c r="F238" s="65">
        <v>2182.6</v>
      </c>
      <c r="G238" s="131">
        <v>2017.5528899999999</v>
      </c>
      <c r="H238" s="135">
        <f t="shared" si="10"/>
        <v>92.438050490240997</v>
      </c>
    </row>
    <row r="239" spans="1:8" ht="13" x14ac:dyDescent="0.3">
      <c r="A239" s="69">
        <v>230</v>
      </c>
      <c r="B239" s="87">
        <v>501</v>
      </c>
      <c r="C239" s="2" t="s">
        <v>189</v>
      </c>
      <c r="D239" s="2"/>
      <c r="E239" s="85" t="s">
        <v>156</v>
      </c>
      <c r="F239" s="29">
        <f>F240</f>
        <v>1774.8</v>
      </c>
      <c r="G239" s="130">
        <f>G240</f>
        <v>1774.6269400000001</v>
      </c>
      <c r="H239" s="136">
        <f t="shared" si="10"/>
        <v>99.990249042145606</v>
      </c>
    </row>
    <row r="240" spans="1:8" ht="26" x14ac:dyDescent="0.3">
      <c r="A240" s="69">
        <v>231</v>
      </c>
      <c r="B240" s="57">
        <v>501</v>
      </c>
      <c r="C240" s="2" t="s">
        <v>536</v>
      </c>
      <c r="D240" s="4"/>
      <c r="E240" s="85" t="s">
        <v>537</v>
      </c>
      <c r="F240" s="29">
        <f>F241+F243+F242</f>
        <v>1774.8</v>
      </c>
      <c r="G240" s="130">
        <f>G241+G243+G242</f>
        <v>1774.6269400000001</v>
      </c>
      <c r="H240" s="136">
        <f t="shared" si="10"/>
        <v>99.990249042145606</v>
      </c>
    </row>
    <row r="241" spans="1:8" ht="26" x14ac:dyDescent="0.25">
      <c r="A241" s="69">
        <v>232</v>
      </c>
      <c r="B241" s="58">
        <v>501</v>
      </c>
      <c r="C241" s="4" t="s">
        <v>536</v>
      </c>
      <c r="D241" s="4" t="s">
        <v>78</v>
      </c>
      <c r="E241" s="91" t="s">
        <v>77</v>
      </c>
      <c r="F241" s="65">
        <f>600+1135.5-8</f>
        <v>1727.5</v>
      </c>
      <c r="G241" s="131">
        <v>1727.47837</v>
      </c>
      <c r="H241" s="135">
        <f t="shared" si="10"/>
        <v>99.998747901591898</v>
      </c>
    </row>
    <row r="242" spans="1:8" ht="13" x14ac:dyDescent="0.25">
      <c r="A242" s="69">
        <v>233</v>
      </c>
      <c r="B242" s="58">
        <v>501</v>
      </c>
      <c r="C242" s="4" t="s">
        <v>536</v>
      </c>
      <c r="D242" s="4" t="s">
        <v>53</v>
      </c>
      <c r="E242" s="91" t="s">
        <v>54</v>
      </c>
      <c r="F242" s="65">
        <v>32.700000000000003</v>
      </c>
      <c r="G242" s="131">
        <v>32.609969999999997</v>
      </c>
      <c r="H242" s="135">
        <f t="shared" si="10"/>
        <v>99.724678899082548</v>
      </c>
    </row>
    <row r="243" spans="1:8" ht="13" x14ac:dyDescent="0.25">
      <c r="A243" s="69">
        <v>234</v>
      </c>
      <c r="B243" s="58">
        <v>501</v>
      </c>
      <c r="C243" s="4" t="s">
        <v>536</v>
      </c>
      <c r="D243" s="4" t="s">
        <v>79</v>
      </c>
      <c r="E243" s="91" t="s">
        <v>80</v>
      </c>
      <c r="F243" s="65">
        <f>6.6+8</f>
        <v>14.6</v>
      </c>
      <c r="G243" s="131">
        <v>14.538600000000001</v>
      </c>
      <c r="H243" s="135">
        <f t="shared" si="10"/>
        <v>99.57945205479453</v>
      </c>
    </row>
    <row r="244" spans="1:8" s="21" customFormat="1" ht="13" x14ac:dyDescent="0.3">
      <c r="A244" s="69">
        <v>235</v>
      </c>
      <c r="B244" s="57">
        <v>502</v>
      </c>
      <c r="C244" s="2"/>
      <c r="D244" s="2"/>
      <c r="E244" s="85" t="s">
        <v>15</v>
      </c>
      <c r="F244" s="29">
        <f>F245+F269</f>
        <v>167806</v>
      </c>
      <c r="G244" s="130">
        <f>G245+G269</f>
        <v>158667.36240000001</v>
      </c>
      <c r="H244" s="136">
        <f t="shared" si="10"/>
        <v>94.554045981669319</v>
      </c>
    </row>
    <row r="245" spans="1:8" s="20" customFormat="1" ht="39" x14ac:dyDescent="0.3">
      <c r="A245" s="69">
        <v>236</v>
      </c>
      <c r="B245" s="57">
        <v>502</v>
      </c>
      <c r="C245" s="2" t="s">
        <v>201</v>
      </c>
      <c r="D245" s="2"/>
      <c r="E245" s="85" t="s">
        <v>595</v>
      </c>
      <c r="F245" s="29">
        <f>F246+F261+F258+F253</f>
        <v>157029.29999999999</v>
      </c>
      <c r="G245" s="130">
        <f>G246+G261+G258+G253</f>
        <v>147890.79316</v>
      </c>
      <c r="H245" s="136">
        <f t="shared" si="10"/>
        <v>94.180381088115411</v>
      </c>
    </row>
    <row r="246" spans="1:8" s="21" customFormat="1" ht="26" x14ac:dyDescent="0.3">
      <c r="A246" s="69">
        <v>237</v>
      </c>
      <c r="B246" s="57">
        <v>502</v>
      </c>
      <c r="C246" s="2" t="s">
        <v>276</v>
      </c>
      <c r="D246" s="2"/>
      <c r="E246" s="85" t="s">
        <v>317</v>
      </c>
      <c r="F246" s="29">
        <f>F251+F249+F247</f>
        <v>23230</v>
      </c>
      <c r="G246" s="130">
        <f>G251+G249+G247</f>
        <v>22029.89471</v>
      </c>
      <c r="H246" s="136">
        <f t="shared" si="10"/>
        <v>94.833812785191569</v>
      </c>
    </row>
    <row r="247" spans="1:8" s="21" customFormat="1" ht="26" x14ac:dyDescent="0.3">
      <c r="A247" s="69">
        <v>238</v>
      </c>
      <c r="B247" s="57">
        <v>502</v>
      </c>
      <c r="C247" s="33" t="s">
        <v>668</v>
      </c>
      <c r="D247" s="2"/>
      <c r="E247" s="85" t="s">
        <v>667</v>
      </c>
      <c r="F247" s="29">
        <f>F248</f>
        <v>7361.5</v>
      </c>
      <c r="G247" s="130">
        <f>G248</f>
        <v>6161.4286899999997</v>
      </c>
      <c r="H247" s="136">
        <f t="shared" si="10"/>
        <v>83.698005705358952</v>
      </c>
    </row>
    <row r="248" spans="1:8" s="21" customFormat="1" ht="13" x14ac:dyDescent="0.3">
      <c r="A248" s="69">
        <v>239</v>
      </c>
      <c r="B248" s="58">
        <v>502</v>
      </c>
      <c r="C248" s="55" t="s">
        <v>668</v>
      </c>
      <c r="D248" s="4" t="s">
        <v>58</v>
      </c>
      <c r="E248" s="91" t="s">
        <v>443</v>
      </c>
      <c r="F248" s="65">
        <f>3784.2+415.8+3161.5</f>
        <v>7361.5</v>
      </c>
      <c r="G248" s="131">
        <v>6161.4286899999997</v>
      </c>
      <c r="H248" s="135">
        <f t="shared" si="10"/>
        <v>83.698005705358952</v>
      </c>
    </row>
    <row r="249" spans="1:8" s="75" customFormat="1" ht="29.25" customHeight="1" x14ac:dyDescent="0.3">
      <c r="A249" s="69">
        <v>240</v>
      </c>
      <c r="B249" s="57">
        <v>502</v>
      </c>
      <c r="C249" s="33" t="s">
        <v>613</v>
      </c>
      <c r="D249" s="33"/>
      <c r="E249" s="85" t="s">
        <v>550</v>
      </c>
      <c r="F249" s="29">
        <f>F250</f>
        <v>268.5</v>
      </c>
      <c r="G249" s="130">
        <f>G250</f>
        <v>268.46602000000001</v>
      </c>
      <c r="H249" s="136">
        <f t="shared" si="10"/>
        <v>99.987344506517701</v>
      </c>
    </row>
    <row r="250" spans="1:8" s="75" customFormat="1" ht="29.25" customHeight="1" x14ac:dyDescent="0.25">
      <c r="A250" s="69">
        <v>241</v>
      </c>
      <c r="B250" s="58">
        <v>502</v>
      </c>
      <c r="C250" s="55" t="s">
        <v>613</v>
      </c>
      <c r="D250" s="55" t="s">
        <v>78</v>
      </c>
      <c r="E250" s="91" t="s">
        <v>77</v>
      </c>
      <c r="F250" s="65">
        <v>268.5</v>
      </c>
      <c r="G250" s="131">
        <v>268.46602000000001</v>
      </c>
      <c r="H250" s="135">
        <f t="shared" si="10"/>
        <v>99.987344506517701</v>
      </c>
    </row>
    <row r="251" spans="1:8" ht="26" x14ac:dyDescent="0.3">
      <c r="A251" s="69">
        <v>242</v>
      </c>
      <c r="B251" s="57">
        <v>502</v>
      </c>
      <c r="C251" s="2" t="s">
        <v>242</v>
      </c>
      <c r="D251" s="2"/>
      <c r="E251" s="85" t="s">
        <v>360</v>
      </c>
      <c r="F251" s="29">
        <f>F252</f>
        <v>15600</v>
      </c>
      <c r="G251" s="130">
        <f>G252</f>
        <v>15600</v>
      </c>
      <c r="H251" s="136">
        <f t="shared" si="10"/>
        <v>100</v>
      </c>
    </row>
    <row r="252" spans="1:8" ht="39" x14ac:dyDescent="0.25">
      <c r="A252" s="69">
        <v>243</v>
      </c>
      <c r="B252" s="58">
        <v>502</v>
      </c>
      <c r="C252" s="4" t="s">
        <v>242</v>
      </c>
      <c r="D252" s="4" t="s">
        <v>56</v>
      </c>
      <c r="E252" s="91" t="s">
        <v>517</v>
      </c>
      <c r="F252" s="65">
        <v>15600</v>
      </c>
      <c r="G252" s="131">
        <v>15600</v>
      </c>
      <c r="H252" s="135">
        <f t="shared" si="10"/>
        <v>100</v>
      </c>
    </row>
    <row r="253" spans="1:8" ht="26" x14ac:dyDescent="0.3">
      <c r="A253" s="69">
        <v>244</v>
      </c>
      <c r="B253" s="1">
        <v>502</v>
      </c>
      <c r="C253" s="2" t="s">
        <v>277</v>
      </c>
      <c r="D253" s="4"/>
      <c r="E253" s="92" t="s">
        <v>113</v>
      </c>
      <c r="F253" s="29">
        <f>F256+F254</f>
        <v>84809.699999999983</v>
      </c>
      <c r="G253" s="130">
        <f>G256+G254</f>
        <v>84768.245640000008</v>
      </c>
      <c r="H253" s="136">
        <f t="shared" si="10"/>
        <v>99.951120732652072</v>
      </c>
    </row>
    <row r="254" spans="1:8" ht="26" x14ac:dyDescent="0.3">
      <c r="A254" s="69">
        <v>245</v>
      </c>
      <c r="B254" s="1">
        <v>502</v>
      </c>
      <c r="C254" s="2" t="s">
        <v>669</v>
      </c>
      <c r="D254" s="4"/>
      <c r="E254" s="92" t="s">
        <v>670</v>
      </c>
      <c r="F254" s="29">
        <f>F255</f>
        <v>80529.799999999988</v>
      </c>
      <c r="G254" s="130">
        <f>G255</f>
        <v>80529.8</v>
      </c>
      <c r="H254" s="136">
        <f t="shared" si="10"/>
        <v>100.00000000000003</v>
      </c>
    </row>
    <row r="255" spans="1:8" ht="13" x14ac:dyDescent="0.25">
      <c r="A255" s="69">
        <v>246</v>
      </c>
      <c r="B255" s="3">
        <v>502</v>
      </c>
      <c r="C255" s="4" t="s">
        <v>669</v>
      </c>
      <c r="D255" s="4" t="s">
        <v>58</v>
      </c>
      <c r="E255" s="93" t="s">
        <v>443</v>
      </c>
      <c r="F255" s="71">
        <f>146966.8-66437</f>
        <v>80529.799999999988</v>
      </c>
      <c r="G255" s="132">
        <v>80529.8</v>
      </c>
      <c r="H255" s="135">
        <f t="shared" si="10"/>
        <v>100.00000000000003</v>
      </c>
    </row>
    <row r="256" spans="1:8" ht="39" x14ac:dyDescent="0.3">
      <c r="A256" s="69">
        <v>247</v>
      </c>
      <c r="B256" s="1">
        <v>502</v>
      </c>
      <c r="C256" s="2" t="s">
        <v>655</v>
      </c>
      <c r="D256" s="4"/>
      <c r="E256" s="85" t="s">
        <v>664</v>
      </c>
      <c r="F256" s="29">
        <f>F257</f>
        <v>4279.8999999999996</v>
      </c>
      <c r="G256" s="130">
        <f>G257</f>
        <v>4238.4456399999999</v>
      </c>
      <c r="H256" s="136">
        <f t="shared" si="10"/>
        <v>99.031417556484968</v>
      </c>
    </row>
    <row r="257" spans="1:8" ht="13" x14ac:dyDescent="0.25">
      <c r="A257" s="69">
        <v>248</v>
      </c>
      <c r="B257" s="3">
        <v>502</v>
      </c>
      <c r="C257" s="4" t="s">
        <v>655</v>
      </c>
      <c r="D257" s="4" t="s">
        <v>58</v>
      </c>
      <c r="E257" s="91" t="s">
        <v>443</v>
      </c>
      <c r="F257" s="65">
        <v>4279.8999999999996</v>
      </c>
      <c r="G257" s="131">
        <v>4238.4456399999999</v>
      </c>
      <c r="H257" s="135">
        <f t="shared" si="10"/>
        <v>99.031417556484968</v>
      </c>
    </row>
    <row r="258" spans="1:8" ht="39" x14ac:dyDescent="0.3">
      <c r="A258" s="69">
        <v>249</v>
      </c>
      <c r="B258" s="57">
        <v>502</v>
      </c>
      <c r="C258" s="2" t="s">
        <v>200</v>
      </c>
      <c r="D258" s="2"/>
      <c r="E258" s="85" t="s">
        <v>318</v>
      </c>
      <c r="F258" s="29">
        <f>F259</f>
        <v>21664.3</v>
      </c>
      <c r="G258" s="130">
        <f>G259</f>
        <v>21664.3</v>
      </c>
      <c r="H258" s="136">
        <f t="shared" si="10"/>
        <v>100</v>
      </c>
    </row>
    <row r="259" spans="1:8" ht="52" x14ac:dyDescent="0.3">
      <c r="A259" s="69">
        <v>250</v>
      </c>
      <c r="B259" s="57">
        <v>502</v>
      </c>
      <c r="C259" s="2" t="s">
        <v>199</v>
      </c>
      <c r="D259" s="2"/>
      <c r="E259" s="85" t="s">
        <v>198</v>
      </c>
      <c r="F259" s="29">
        <f>F260</f>
        <v>21664.3</v>
      </c>
      <c r="G259" s="130">
        <f>G260</f>
        <v>21664.3</v>
      </c>
      <c r="H259" s="136">
        <f t="shared" si="10"/>
        <v>100</v>
      </c>
    </row>
    <row r="260" spans="1:8" ht="39" x14ac:dyDescent="0.25">
      <c r="A260" s="69">
        <v>251</v>
      </c>
      <c r="B260" s="58">
        <v>502</v>
      </c>
      <c r="C260" s="4" t="s">
        <v>199</v>
      </c>
      <c r="D260" s="4" t="s">
        <v>56</v>
      </c>
      <c r="E260" s="91" t="s">
        <v>517</v>
      </c>
      <c r="F260" s="71">
        <f>13954+7710.3</f>
        <v>21664.3</v>
      </c>
      <c r="G260" s="132">
        <v>21664.3</v>
      </c>
      <c r="H260" s="135">
        <f t="shared" si="10"/>
        <v>100</v>
      </c>
    </row>
    <row r="261" spans="1:8" s="21" customFormat="1" ht="26" x14ac:dyDescent="0.3">
      <c r="A261" s="69">
        <v>252</v>
      </c>
      <c r="B261" s="57">
        <v>502</v>
      </c>
      <c r="C261" s="33" t="s">
        <v>244</v>
      </c>
      <c r="D261" s="2"/>
      <c r="E261" s="85" t="s">
        <v>243</v>
      </c>
      <c r="F261" s="29">
        <f>F262+F264+F266</f>
        <v>27325.300000000003</v>
      </c>
      <c r="G261" s="130">
        <f>G262+G264+G266</f>
        <v>19428.35281</v>
      </c>
      <c r="H261" s="136">
        <f t="shared" si="10"/>
        <v>71.100236081580064</v>
      </c>
    </row>
    <row r="262" spans="1:8" s="21" customFormat="1" ht="26" x14ac:dyDescent="0.3">
      <c r="A262" s="69">
        <v>253</v>
      </c>
      <c r="B262" s="57">
        <v>502</v>
      </c>
      <c r="C262" s="33" t="s">
        <v>647</v>
      </c>
      <c r="D262" s="2"/>
      <c r="E262" s="85" t="s">
        <v>337</v>
      </c>
      <c r="F262" s="29">
        <f>F263</f>
        <v>50</v>
      </c>
      <c r="G262" s="130">
        <f>G263</f>
        <v>22</v>
      </c>
      <c r="H262" s="136">
        <f t="shared" si="10"/>
        <v>44</v>
      </c>
    </row>
    <row r="263" spans="1:8" s="21" customFormat="1" ht="26" x14ac:dyDescent="0.3">
      <c r="A263" s="69">
        <v>254</v>
      </c>
      <c r="B263" s="58">
        <v>502</v>
      </c>
      <c r="C263" s="55" t="s">
        <v>647</v>
      </c>
      <c r="D263" s="4">
        <v>240</v>
      </c>
      <c r="E263" s="91" t="s">
        <v>77</v>
      </c>
      <c r="F263" s="65">
        <v>50</v>
      </c>
      <c r="G263" s="131">
        <v>22</v>
      </c>
      <c r="H263" s="135">
        <f t="shared" si="10"/>
        <v>44</v>
      </c>
    </row>
    <row r="264" spans="1:8" s="21" customFormat="1" ht="26" x14ac:dyDescent="0.3">
      <c r="A264" s="69">
        <v>255</v>
      </c>
      <c r="B264" s="57">
        <v>502</v>
      </c>
      <c r="C264" s="33" t="s">
        <v>568</v>
      </c>
      <c r="D264" s="4"/>
      <c r="E264" s="85" t="s">
        <v>569</v>
      </c>
      <c r="F264" s="29">
        <f>F265</f>
        <v>12105.2</v>
      </c>
      <c r="G264" s="130">
        <f>G265</f>
        <v>9120.4800699999996</v>
      </c>
      <c r="H264" s="136">
        <f t="shared" si="10"/>
        <v>75.343489326900823</v>
      </c>
    </row>
    <row r="265" spans="1:8" s="21" customFormat="1" ht="13" x14ac:dyDescent="0.3">
      <c r="A265" s="69">
        <v>256</v>
      </c>
      <c r="B265" s="58">
        <v>502</v>
      </c>
      <c r="C265" s="55" t="s">
        <v>568</v>
      </c>
      <c r="D265" s="4" t="s">
        <v>58</v>
      </c>
      <c r="E265" s="91" t="s">
        <v>443</v>
      </c>
      <c r="F265" s="71">
        <v>12105.2</v>
      </c>
      <c r="G265" s="132">
        <v>9120.4800699999996</v>
      </c>
      <c r="H265" s="135">
        <f t="shared" si="10"/>
        <v>75.343489326900823</v>
      </c>
    </row>
    <row r="266" spans="1:8" ht="26" x14ac:dyDescent="0.3">
      <c r="A266" s="69">
        <v>257</v>
      </c>
      <c r="B266" s="1">
        <v>502</v>
      </c>
      <c r="C266" s="2" t="s">
        <v>547</v>
      </c>
      <c r="D266" s="4"/>
      <c r="E266" s="92" t="s">
        <v>548</v>
      </c>
      <c r="F266" s="29">
        <f>F268+F267</f>
        <v>15170.1</v>
      </c>
      <c r="G266" s="130">
        <f>G268+G267</f>
        <v>10285.872740000001</v>
      </c>
      <c r="H266" s="136">
        <f t="shared" si="10"/>
        <v>67.803592197810175</v>
      </c>
    </row>
    <row r="267" spans="1:8" ht="26" x14ac:dyDescent="0.25">
      <c r="A267" s="69">
        <v>258</v>
      </c>
      <c r="B267" s="3">
        <v>502</v>
      </c>
      <c r="C267" s="4" t="s">
        <v>547</v>
      </c>
      <c r="D267" s="4" t="s">
        <v>78</v>
      </c>
      <c r="E267" s="91" t="s">
        <v>77</v>
      </c>
      <c r="F267" s="65">
        <v>14105.9</v>
      </c>
      <c r="G267" s="131">
        <v>9331.5450700000001</v>
      </c>
      <c r="H267" s="135">
        <f t="shared" ref="H267:H330" si="11">G267/F267*100</f>
        <v>66.153489461856381</v>
      </c>
    </row>
    <row r="268" spans="1:8" ht="13" x14ac:dyDescent="0.25">
      <c r="A268" s="69">
        <v>259</v>
      </c>
      <c r="B268" s="3">
        <v>502</v>
      </c>
      <c r="C268" s="4" t="s">
        <v>547</v>
      </c>
      <c r="D268" s="4" t="s">
        <v>58</v>
      </c>
      <c r="E268" s="91" t="s">
        <v>443</v>
      </c>
      <c r="F268" s="65">
        <v>1064.2</v>
      </c>
      <c r="G268" s="131">
        <v>954.32767000000001</v>
      </c>
      <c r="H268" s="135">
        <f t="shared" si="11"/>
        <v>89.675593873332076</v>
      </c>
    </row>
    <row r="269" spans="1:8" s="21" customFormat="1" ht="16.5" customHeight="1" x14ac:dyDescent="0.3">
      <c r="A269" s="69">
        <v>260</v>
      </c>
      <c r="B269" s="87">
        <v>502</v>
      </c>
      <c r="C269" s="2" t="s">
        <v>189</v>
      </c>
      <c r="D269" s="2"/>
      <c r="E269" s="85" t="s">
        <v>156</v>
      </c>
      <c r="F269" s="29">
        <f>F270+F272</f>
        <v>10776.7</v>
      </c>
      <c r="G269" s="130">
        <f>G270+G272</f>
        <v>10776.569240000001</v>
      </c>
      <c r="H269" s="136">
        <f t="shared" si="11"/>
        <v>99.998786641550751</v>
      </c>
    </row>
    <row r="270" spans="1:8" s="21" customFormat="1" ht="16.5" customHeight="1" x14ac:dyDescent="0.3">
      <c r="A270" s="69">
        <v>261</v>
      </c>
      <c r="B270" s="57">
        <v>502</v>
      </c>
      <c r="C270" s="2" t="s">
        <v>363</v>
      </c>
      <c r="D270" s="2"/>
      <c r="E270" s="85" t="s">
        <v>364</v>
      </c>
      <c r="F270" s="29">
        <f>F271</f>
        <v>44.6</v>
      </c>
      <c r="G270" s="130">
        <f>G271</f>
        <v>44.51408</v>
      </c>
      <c r="H270" s="136">
        <f t="shared" si="11"/>
        <v>99.807354260089681</v>
      </c>
    </row>
    <row r="271" spans="1:8" s="21" customFormat="1" ht="13" x14ac:dyDescent="0.3">
      <c r="A271" s="69">
        <v>262</v>
      </c>
      <c r="B271" s="58">
        <v>502</v>
      </c>
      <c r="C271" s="4" t="s">
        <v>363</v>
      </c>
      <c r="D271" s="4" t="s">
        <v>79</v>
      </c>
      <c r="E271" s="91" t="s">
        <v>80</v>
      </c>
      <c r="F271" s="65">
        <v>44.6</v>
      </c>
      <c r="G271" s="131">
        <v>44.51408</v>
      </c>
      <c r="H271" s="135">
        <f t="shared" si="11"/>
        <v>99.807354260089681</v>
      </c>
    </row>
    <row r="272" spans="1:8" s="21" customFormat="1" ht="13" x14ac:dyDescent="0.3">
      <c r="A272" s="69">
        <v>263</v>
      </c>
      <c r="B272" s="1">
        <v>502</v>
      </c>
      <c r="C272" s="10" t="s">
        <v>679</v>
      </c>
      <c r="D272" s="4"/>
      <c r="E272" s="85" t="s">
        <v>680</v>
      </c>
      <c r="F272" s="29">
        <f>F273+F274</f>
        <v>10732.1</v>
      </c>
      <c r="G272" s="130">
        <f>G273+G274</f>
        <v>10732.05516</v>
      </c>
      <c r="H272" s="136">
        <f t="shared" si="11"/>
        <v>99.999582188015395</v>
      </c>
    </row>
    <row r="273" spans="1:8" s="21" customFormat="1" ht="26" x14ac:dyDescent="0.3">
      <c r="A273" s="69">
        <v>264</v>
      </c>
      <c r="B273" s="3">
        <v>502</v>
      </c>
      <c r="C273" s="12" t="s">
        <v>679</v>
      </c>
      <c r="D273" s="4">
        <v>240</v>
      </c>
      <c r="E273" s="91" t="s">
        <v>77</v>
      </c>
      <c r="F273" s="71">
        <v>2096.1</v>
      </c>
      <c r="G273" s="132">
        <v>2096.0551599999999</v>
      </c>
      <c r="H273" s="135">
        <f t="shared" si="11"/>
        <v>99.997860789084498</v>
      </c>
    </row>
    <row r="274" spans="1:8" s="21" customFormat="1" ht="13" x14ac:dyDescent="0.3">
      <c r="A274" s="69">
        <v>265</v>
      </c>
      <c r="B274" s="58">
        <v>502</v>
      </c>
      <c r="C274" s="12" t="s">
        <v>679</v>
      </c>
      <c r="D274" s="4" t="s">
        <v>58</v>
      </c>
      <c r="E274" s="91" t="s">
        <v>443</v>
      </c>
      <c r="F274" s="71">
        <v>8636</v>
      </c>
      <c r="G274" s="132">
        <v>8636</v>
      </c>
      <c r="H274" s="135">
        <f t="shared" si="11"/>
        <v>100</v>
      </c>
    </row>
    <row r="275" spans="1:8" ht="15" customHeight="1" x14ac:dyDescent="0.3">
      <c r="A275" s="69">
        <v>266</v>
      </c>
      <c r="B275" s="57">
        <v>503</v>
      </c>
      <c r="C275" s="2"/>
      <c r="D275" s="2"/>
      <c r="E275" s="85" t="s">
        <v>16</v>
      </c>
      <c r="F275" s="29">
        <f>F304+F290+F276+F286</f>
        <v>43635.9</v>
      </c>
      <c r="G275" s="130">
        <f>G304+G290+G276+G286</f>
        <v>42956.650310000005</v>
      </c>
      <c r="H275" s="136">
        <f t="shared" si="11"/>
        <v>98.443369587885215</v>
      </c>
    </row>
    <row r="276" spans="1:8" ht="39" x14ac:dyDescent="0.3">
      <c r="A276" s="69">
        <v>267</v>
      </c>
      <c r="B276" s="57">
        <v>503</v>
      </c>
      <c r="C276" s="2" t="s">
        <v>201</v>
      </c>
      <c r="D276" s="2"/>
      <c r="E276" s="85" t="s">
        <v>595</v>
      </c>
      <c r="F276" s="29">
        <f>F277</f>
        <v>3032</v>
      </c>
      <c r="G276" s="130">
        <f>G277</f>
        <v>3031.8500000000004</v>
      </c>
      <c r="H276" s="136">
        <f t="shared" si="11"/>
        <v>99.995052770448552</v>
      </c>
    </row>
    <row r="277" spans="1:8" ht="26" x14ac:dyDescent="0.3">
      <c r="A277" s="69">
        <v>268</v>
      </c>
      <c r="B277" s="57">
        <v>503</v>
      </c>
      <c r="C277" s="2" t="s">
        <v>278</v>
      </c>
      <c r="D277" s="2"/>
      <c r="E277" s="85" t="s">
        <v>482</v>
      </c>
      <c r="F277" s="29">
        <f>F278+F280+F282+F284</f>
        <v>3032</v>
      </c>
      <c r="G277" s="130">
        <f>G278+G280+G282+G284</f>
        <v>3031.8500000000004</v>
      </c>
      <c r="H277" s="136">
        <f t="shared" si="11"/>
        <v>99.995052770448552</v>
      </c>
    </row>
    <row r="278" spans="1:8" ht="26" x14ac:dyDescent="0.3">
      <c r="A278" s="69">
        <v>269</v>
      </c>
      <c r="B278" s="57">
        <v>503</v>
      </c>
      <c r="C278" s="2" t="s">
        <v>623</v>
      </c>
      <c r="D278" s="2"/>
      <c r="E278" s="85" t="s">
        <v>624</v>
      </c>
      <c r="F278" s="29">
        <f>F279</f>
        <v>575.5</v>
      </c>
      <c r="G278" s="130">
        <f>G279</f>
        <v>575.5</v>
      </c>
      <c r="H278" s="136">
        <f t="shared" si="11"/>
        <v>100</v>
      </c>
    </row>
    <row r="279" spans="1:8" ht="13" x14ac:dyDescent="0.25">
      <c r="A279" s="69">
        <v>270</v>
      </c>
      <c r="B279" s="58">
        <v>503</v>
      </c>
      <c r="C279" s="4" t="s">
        <v>623</v>
      </c>
      <c r="D279" s="4" t="s">
        <v>85</v>
      </c>
      <c r="E279" s="91" t="s">
        <v>86</v>
      </c>
      <c r="F279" s="65">
        <v>575.5</v>
      </c>
      <c r="G279" s="131">
        <v>575.5</v>
      </c>
      <c r="H279" s="135">
        <f t="shared" si="11"/>
        <v>100</v>
      </c>
    </row>
    <row r="280" spans="1:8" ht="18" customHeight="1" x14ac:dyDescent="0.3">
      <c r="A280" s="69">
        <v>271</v>
      </c>
      <c r="B280" s="57">
        <v>503</v>
      </c>
      <c r="C280" s="2" t="s">
        <v>671</v>
      </c>
      <c r="D280" s="4"/>
      <c r="E280" s="85" t="s">
        <v>674</v>
      </c>
      <c r="F280" s="29">
        <f>F281</f>
        <v>453.6</v>
      </c>
      <c r="G280" s="130">
        <f>G281</f>
        <v>453.57587000000001</v>
      </c>
      <c r="H280" s="136">
        <f t="shared" si="11"/>
        <v>99.994680335097001</v>
      </c>
    </row>
    <row r="281" spans="1:8" ht="13" x14ac:dyDescent="0.25">
      <c r="A281" s="69">
        <v>272</v>
      </c>
      <c r="B281" s="58">
        <v>503</v>
      </c>
      <c r="C281" s="4" t="s">
        <v>671</v>
      </c>
      <c r="D281" s="4" t="s">
        <v>85</v>
      </c>
      <c r="E281" s="91" t="s">
        <v>86</v>
      </c>
      <c r="F281" s="71">
        <v>453.6</v>
      </c>
      <c r="G281" s="132">
        <v>453.57587000000001</v>
      </c>
      <c r="H281" s="135">
        <f t="shared" si="11"/>
        <v>99.994680335097001</v>
      </c>
    </row>
    <row r="282" spans="1:8" ht="26" x14ac:dyDescent="0.3">
      <c r="A282" s="69">
        <v>273</v>
      </c>
      <c r="B282" s="57">
        <v>503</v>
      </c>
      <c r="C282" s="2" t="s">
        <v>672</v>
      </c>
      <c r="D282" s="4"/>
      <c r="E282" s="85" t="s">
        <v>675</v>
      </c>
      <c r="F282" s="29">
        <f>F283</f>
        <v>318.20000000000005</v>
      </c>
      <c r="G282" s="130">
        <f>G283</f>
        <v>318.07413000000003</v>
      </c>
      <c r="H282" s="136">
        <f t="shared" si="11"/>
        <v>99.96044311753613</v>
      </c>
    </row>
    <row r="283" spans="1:8" ht="13" x14ac:dyDescent="0.25">
      <c r="A283" s="69">
        <v>274</v>
      </c>
      <c r="B283" s="58">
        <v>503</v>
      </c>
      <c r="C283" s="4" t="s">
        <v>672</v>
      </c>
      <c r="D283" s="4" t="s">
        <v>85</v>
      </c>
      <c r="E283" s="91" t="s">
        <v>86</v>
      </c>
      <c r="F283" s="65">
        <f>440.8-122.6</f>
        <v>318.20000000000005</v>
      </c>
      <c r="G283" s="131">
        <v>318.07413000000003</v>
      </c>
      <c r="H283" s="135">
        <f t="shared" si="11"/>
        <v>99.96044311753613</v>
      </c>
    </row>
    <row r="284" spans="1:8" ht="26" x14ac:dyDescent="0.3">
      <c r="A284" s="69">
        <v>275</v>
      </c>
      <c r="B284" s="57">
        <v>503</v>
      </c>
      <c r="C284" s="2" t="s">
        <v>673</v>
      </c>
      <c r="D284" s="4"/>
      <c r="E284" s="85" t="s">
        <v>676</v>
      </c>
      <c r="F284" s="29">
        <f>F285</f>
        <v>1684.6999999999998</v>
      </c>
      <c r="G284" s="130">
        <f>G285</f>
        <v>1684.7</v>
      </c>
      <c r="H284" s="136">
        <f t="shared" si="11"/>
        <v>100.00000000000003</v>
      </c>
    </row>
    <row r="285" spans="1:8" ht="13" x14ac:dyDescent="0.25">
      <c r="A285" s="69">
        <v>276</v>
      </c>
      <c r="B285" s="58">
        <v>503</v>
      </c>
      <c r="C285" s="4" t="s">
        <v>673</v>
      </c>
      <c r="D285" s="4" t="s">
        <v>85</v>
      </c>
      <c r="E285" s="91" t="s">
        <v>86</v>
      </c>
      <c r="F285" s="71">
        <f>2333.6-648.9</f>
        <v>1684.6999999999998</v>
      </c>
      <c r="G285" s="132">
        <v>1684.7</v>
      </c>
      <c r="H285" s="135">
        <f t="shared" si="11"/>
        <v>100.00000000000003</v>
      </c>
    </row>
    <row r="286" spans="1:8" ht="26" x14ac:dyDescent="0.3">
      <c r="A286" s="69">
        <v>277</v>
      </c>
      <c r="B286" s="57">
        <v>503</v>
      </c>
      <c r="C286" s="2" t="s">
        <v>221</v>
      </c>
      <c r="D286" s="2"/>
      <c r="E286" s="92" t="s">
        <v>749</v>
      </c>
      <c r="F286" s="29">
        <f t="shared" ref="F286:G288" si="12">F287</f>
        <v>432</v>
      </c>
      <c r="G286" s="130">
        <f t="shared" si="12"/>
        <v>432</v>
      </c>
      <c r="H286" s="136">
        <f t="shared" si="11"/>
        <v>100</v>
      </c>
    </row>
    <row r="287" spans="1:8" ht="39" x14ac:dyDescent="0.3">
      <c r="A287" s="69">
        <v>278</v>
      </c>
      <c r="B287" s="57">
        <v>503</v>
      </c>
      <c r="C287" s="2" t="s">
        <v>219</v>
      </c>
      <c r="D287" s="2"/>
      <c r="E287" s="92" t="s">
        <v>159</v>
      </c>
      <c r="F287" s="29">
        <f t="shared" si="12"/>
        <v>432</v>
      </c>
      <c r="G287" s="130">
        <f t="shared" si="12"/>
        <v>432</v>
      </c>
      <c r="H287" s="136">
        <f t="shared" si="11"/>
        <v>100</v>
      </c>
    </row>
    <row r="288" spans="1:8" ht="26" x14ac:dyDescent="0.3">
      <c r="A288" s="69">
        <v>279</v>
      </c>
      <c r="B288" s="57">
        <v>503</v>
      </c>
      <c r="C288" s="2" t="s">
        <v>492</v>
      </c>
      <c r="D288" s="2"/>
      <c r="E288" s="85" t="s">
        <v>521</v>
      </c>
      <c r="F288" s="29">
        <f t="shared" si="12"/>
        <v>432</v>
      </c>
      <c r="G288" s="130">
        <f t="shared" si="12"/>
        <v>432</v>
      </c>
      <c r="H288" s="136">
        <f t="shared" si="11"/>
        <v>100</v>
      </c>
    </row>
    <row r="289" spans="1:8" ht="26" x14ac:dyDescent="0.25">
      <c r="A289" s="69">
        <v>280</v>
      </c>
      <c r="B289" s="58">
        <v>503</v>
      </c>
      <c r="C289" s="4" t="s">
        <v>492</v>
      </c>
      <c r="D289" s="4" t="s">
        <v>78</v>
      </c>
      <c r="E289" s="91" t="s">
        <v>77</v>
      </c>
      <c r="F289" s="65">
        <v>432</v>
      </c>
      <c r="G289" s="131">
        <v>432</v>
      </c>
      <c r="H289" s="135">
        <f t="shared" si="11"/>
        <v>100</v>
      </c>
    </row>
    <row r="290" spans="1:8" s="21" customFormat="1" ht="39" x14ac:dyDescent="0.3">
      <c r="A290" s="69">
        <v>281</v>
      </c>
      <c r="B290" s="57">
        <v>503</v>
      </c>
      <c r="C290" s="2" t="s">
        <v>351</v>
      </c>
      <c r="D290" s="2"/>
      <c r="E290" s="92" t="s">
        <v>609</v>
      </c>
      <c r="F290" s="29">
        <f>F293+F296+F298+F300+F302+F291</f>
        <v>36359.9</v>
      </c>
      <c r="G290" s="130">
        <f>G293+G296+G298+G300+G302+G291</f>
        <v>35680.932160000004</v>
      </c>
      <c r="H290" s="136">
        <f t="shared" si="11"/>
        <v>98.132646569435011</v>
      </c>
    </row>
    <row r="291" spans="1:8" s="21" customFormat="1" ht="26" x14ac:dyDescent="0.3">
      <c r="A291" s="69">
        <v>282</v>
      </c>
      <c r="B291" s="57">
        <v>503</v>
      </c>
      <c r="C291" s="33" t="s">
        <v>350</v>
      </c>
      <c r="D291" s="2"/>
      <c r="E291" s="92" t="s">
        <v>357</v>
      </c>
      <c r="F291" s="29">
        <f>F292</f>
        <v>210</v>
      </c>
      <c r="G291" s="130">
        <f>G292</f>
        <v>210</v>
      </c>
      <c r="H291" s="136">
        <f t="shared" si="11"/>
        <v>100</v>
      </c>
    </row>
    <row r="292" spans="1:8" s="21" customFormat="1" ht="26" x14ac:dyDescent="0.3">
      <c r="A292" s="69">
        <v>283</v>
      </c>
      <c r="B292" s="58">
        <v>503</v>
      </c>
      <c r="C292" s="4" t="s">
        <v>350</v>
      </c>
      <c r="D292" s="4" t="s">
        <v>78</v>
      </c>
      <c r="E292" s="91" t="s">
        <v>77</v>
      </c>
      <c r="F292" s="65">
        <v>210</v>
      </c>
      <c r="G292" s="131">
        <v>210</v>
      </c>
      <c r="H292" s="135">
        <f t="shared" si="11"/>
        <v>100</v>
      </c>
    </row>
    <row r="293" spans="1:8" s="21" customFormat="1" ht="26" x14ac:dyDescent="0.3">
      <c r="A293" s="69">
        <v>284</v>
      </c>
      <c r="B293" s="57">
        <v>503</v>
      </c>
      <c r="C293" s="33" t="s">
        <v>352</v>
      </c>
      <c r="D293" s="2"/>
      <c r="E293" s="85" t="s">
        <v>438</v>
      </c>
      <c r="F293" s="29">
        <f>F294+F295</f>
        <v>4838.8</v>
      </c>
      <c r="G293" s="130">
        <f>G294+G295</f>
        <v>4806.7689</v>
      </c>
      <c r="H293" s="136">
        <f t="shared" si="11"/>
        <v>99.338036289989248</v>
      </c>
    </row>
    <row r="294" spans="1:8" s="21" customFormat="1" ht="26" x14ac:dyDescent="0.3">
      <c r="A294" s="69">
        <v>285</v>
      </c>
      <c r="B294" s="58">
        <v>503</v>
      </c>
      <c r="C294" s="55" t="s">
        <v>352</v>
      </c>
      <c r="D294" s="4" t="s">
        <v>78</v>
      </c>
      <c r="E294" s="91" t="s">
        <v>77</v>
      </c>
      <c r="F294" s="65">
        <v>1053.4000000000001</v>
      </c>
      <c r="G294" s="131">
        <v>1032.94884</v>
      </c>
      <c r="H294" s="135">
        <f t="shared" si="11"/>
        <v>98.058557053351052</v>
      </c>
    </row>
    <row r="295" spans="1:8" s="21" customFormat="1" ht="13" x14ac:dyDescent="0.3">
      <c r="A295" s="69">
        <v>286</v>
      </c>
      <c r="B295" s="58">
        <v>503</v>
      </c>
      <c r="C295" s="55" t="s">
        <v>352</v>
      </c>
      <c r="D295" s="4" t="s">
        <v>85</v>
      </c>
      <c r="E295" s="91" t="s">
        <v>86</v>
      </c>
      <c r="F295" s="65">
        <v>3785.4</v>
      </c>
      <c r="G295" s="131">
        <v>3773.82006</v>
      </c>
      <c r="H295" s="135">
        <f t="shared" si="11"/>
        <v>99.694089396100807</v>
      </c>
    </row>
    <row r="296" spans="1:8" ht="39" x14ac:dyDescent="0.3">
      <c r="A296" s="69">
        <v>287</v>
      </c>
      <c r="B296" s="57">
        <v>503</v>
      </c>
      <c r="C296" s="2" t="s">
        <v>466</v>
      </c>
      <c r="D296" s="2"/>
      <c r="E296" s="85" t="s">
        <v>475</v>
      </c>
      <c r="F296" s="29">
        <f>F297</f>
        <v>3870.4</v>
      </c>
      <c r="G296" s="130">
        <f>G297</f>
        <v>3869.7409200000002</v>
      </c>
      <c r="H296" s="136">
        <f t="shared" si="11"/>
        <v>99.982971269119474</v>
      </c>
    </row>
    <row r="297" spans="1:8" ht="26" x14ac:dyDescent="0.25">
      <c r="A297" s="69">
        <v>288</v>
      </c>
      <c r="B297" s="58">
        <v>503</v>
      </c>
      <c r="C297" s="4" t="s">
        <v>466</v>
      </c>
      <c r="D297" s="4" t="s">
        <v>78</v>
      </c>
      <c r="E297" s="91" t="s">
        <v>77</v>
      </c>
      <c r="F297" s="65">
        <f>3880-9.6</f>
        <v>3870.4</v>
      </c>
      <c r="G297" s="131">
        <v>3869.7409200000002</v>
      </c>
      <c r="H297" s="135">
        <f t="shared" si="11"/>
        <v>99.982971269119474</v>
      </c>
    </row>
    <row r="298" spans="1:8" s="21" customFormat="1" ht="26" x14ac:dyDescent="0.3">
      <c r="A298" s="69">
        <v>289</v>
      </c>
      <c r="B298" s="57">
        <v>503</v>
      </c>
      <c r="C298" s="2" t="s">
        <v>467</v>
      </c>
      <c r="D298" s="2"/>
      <c r="E298" s="85" t="s">
        <v>468</v>
      </c>
      <c r="F298" s="29">
        <f>F299</f>
        <v>22094.6</v>
      </c>
      <c r="G298" s="130">
        <f>G299</f>
        <v>21688.561280000002</v>
      </c>
      <c r="H298" s="136">
        <f t="shared" si="11"/>
        <v>98.162271686294403</v>
      </c>
    </row>
    <row r="299" spans="1:8" s="21" customFormat="1" ht="26" x14ac:dyDescent="0.3">
      <c r="A299" s="69">
        <v>290</v>
      </c>
      <c r="B299" s="58">
        <v>503</v>
      </c>
      <c r="C299" s="4" t="s">
        <v>467</v>
      </c>
      <c r="D299" s="4">
        <v>240</v>
      </c>
      <c r="E299" s="91" t="s">
        <v>77</v>
      </c>
      <c r="F299" s="65">
        <v>22094.6</v>
      </c>
      <c r="G299" s="131">
        <v>21688.561280000002</v>
      </c>
      <c r="H299" s="135">
        <f t="shared" si="11"/>
        <v>98.162271686294403</v>
      </c>
    </row>
    <row r="300" spans="1:8" s="21" customFormat="1" ht="26" x14ac:dyDescent="0.3">
      <c r="A300" s="69">
        <v>291</v>
      </c>
      <c r="B300" s="57">
        <v>503</v>
      </c>
      <c r="C300" s="2" t="s">
        <v>470</v>
      </c>
      <c r="D300" s="2"/>
      <c r="E300" s="85" t="s">
        <v>469</v>
      </c>
      <c r="F300" s="29">
        <f>F301</f>
        <v>1339.4</v>
      </c>
      <c r="G300" s="130">
        <f>G301</f>
        <v>1249.35169</v>
      </c>
      <c r="H300" s="136">
        <f t="shared" si="11"/>
        <v>93.276966552187531</v>
      </c>
    </row>
    <row r="301" spans="1:8" ht="26" x14ac:dyDescent="0.25">
      <c r="A301" s="69">
        <v>292</v>
      </c>
      <c r="B301" s="58">
        <v>503</v>
      </c>
      <c r="C301" s="4" t="s">
        <v>470</v>
      </c>
      <c r="D301" s="4">
        <v>240</v>
      </c>
      <c r="E301" s="91" t="s">
        <v>77</v>
      </c>
      <c r="F301" s="65">
        <v>1339.4</v>
      </c>
      <c r="G301" s="131">
        <v>1249.35169</v>
      </c>
      <c r="H301" s="135">
        <f t="shared" si="11"/>
        <v>93.276966552187531</v>
      </c>
    </row>
    <row r="302" spans="1:8" ht="39" x14ac:dyDescent="0.3">
      <c r="A302" s="69">
        <v>293</v>
      </c>
      <c r="B302" s="57">
        <v>503</v>
      </c>
      <c r="C302" s="2" t="s">
        <v>471</v>
      </c>
      <c r="D302" s="2"/>
      <c r="E302" s="85" t="s">
        <v>546</v>
      </c>
      <c r="F302" s="29">
        <f>F303</f>
        <v>4006.7</v>
      </c>
      <c r="G302" s="130">
        <f>G303</f>
        <v>3856.5093700000002</v>
      </c>
      <c r="H302" s="136">
        <f t="shared" si="11"/>
        <v>96.251512965782325</v>
      </c>
    </row>
    <row r="303" spans="1:8" ht="27" customHeight="1" x14ac:dyDescent="0.25">
      <c r="A303" s="69">
        <v>294</v>
      </c>
      <c r="B303" s="58">
        <v>503</v>
      </c>
      <c r="C303" s="4" t="s">
        <v>471</v>
      </c>
      <c r="D303" s="4">
        <v>240</v>
      </c>
      <c r="E303" s="91" t="s">
        <v>77</v>
      </c>
      <c r="F303" s="65">
        <v>4006.7</v>
      </c>
      <c r="G303" s="131">
        <v>3856.5093700000002</v>
      </c>
      <c r="H303" s="135">
        <f t="shared" si="11"/>
        <v>96.251512965782325</v>
      </c>
    </row>
    <row r="304" spans="1:8" s="21" customFormat="1" ht="15" customHeight="1" x14ac:dyDescent="0.3">
      <c r="A304" s="69">
        <v>295</v>
      </c>
      <c r="B304" s="57">
        <v>503</v>
      </c>
      <c r="C304" s="2" t="s">
        <v>189</v>
      </c>
      <c r="D304" s="2"/>
      <c r="E304" s="85" t="s">
        <v>156</v>
      </c>
      <c r="F304" s="29">
        <f>F313+F311+F305+F307+F309+F319+F321+F317+F315</f>
        <v>3811.9999999999995</v>
      </c>
      <c r="G304" s="130">
        <f>G313+G311+G305+G307+G309+G319+G321+G317+G315</f>
        <v>3811.8681499999998</v>
      </c>
      <c r="H304" s="136">
        <f t="shared" si="11"/>
        <v>99.996541185729285</v>
      </c>
    </row>
    <row r="305" spans="1:8" s="21" customFormat="1" ht="26" x14ac:dyDescent="0.3">
      <c r="A305" s="69">
        <v>296</v>
      </c>
      <c r="B305" s="57">
        <v>503</v>
      </c>
      <c r="C305" s="2" t="s">
        <v>698</v>
      </c>
      <c r="D305" s="2"/>
      <c r="E305" s="18" t="s">
        <v>697</v>
      </c>
      <c r="F305" s="29">
        <f>F306</f>
        <v>495.6</v>
      </c>
      <c r="G305" s="130">
        <f>G306</f>
        <v>495.6</v>
      </c>
      <c r="H305" s="136">
        <f t="shared" si="11"/>
        <v>100</v>
      </c>
    </row>
    <row r="306" spans="1:8" s="21" customFormat="1" ht="15" customHeight="1" x14ac:dyDescent="0.3">
      <c r="A306" s="69">
        <v>297</v>
      </c>
      <c r="B306" s="58">
        <v>503</v>
      </c>
      <c r="C306" s="4" t="s">
        <v>698</v>
      </c>
      <c r="D306" s="4" t="s">
        <v>90</v>
      </c>
      <c r="E306" s="91" t="s">
        <v>91</v>
      </c>
      <c r="F306" s="65">
        <v>495.6</v>
      </c>
      <c r="G306" s="131">
        <v>495.6</v>
      </c>
      <c r="H306" s="135">
        <f t="shared" si="11"/>
        <v>100</v>
      </c>
    </row>
    <row r="307" spans="1:8" s="21" customFormat="1" ht="26" x14ac:dyDescent="0.3">
      <c r="A307" s="69">
        <v>298</v>
      </c>
      <c r="B307" s="57">
        <v>503</v>
      </c>
      <c r="C307" s="2" t="s">
        <v>700</v>
      </c>
      <c r="D307" s="4"/>
      <c r="E307" s="85" t="s">
        <v>699</v>
      </c>
      <c r="F307" s="29">
        <f>F308</f>
        <v>244.5</v>
      </c>
      <c r="G307" s="130">
        <f>G308</f>
        <v>244.5</v>
      </c>
      <c r="H307" s="136">
        <f t="shared" si="11"/>
        <v>100</v>
      </c>
    </row>
    <row r="308" spans="1:8" s="21" customFormat="1" ht="26" x14ac:dyDescent="0.3">
      <c r="A308" s="69">
        <v>299</v>
      </c>
      <c r="B308" s="58">
        <v>503</v>
      </c>
      <c r="C308" s="4" t="s">
        <v>700</v>
      </c>
      <c r="D308" s="4" t="s">
        <v>78</v>
      </c>
      <c r="E308" s="91" t="s">
        <v>77</v>
      </c>
      <c r="F308" s="65">
        <v>244.5</v>
      </c>
      <c r="G308" s="131">
        <v>244.5</v>
      </c>
      <c r="H308" s="135">
        <f t="shared" si="11"/>
        <v>100</v>
      </c>
    </row>
    <row r="309" spans="1:8" s="21" customFormat="1" ht="26" x14ac:dyDescent="0.3">
      <c r="A309" s="69">
        <v>300</v>
      </c>
      <c r="B309" s="57">
        <v>503</v>
      </c>
      <c r="C309" s="2" t="s">
        <v>702</v>
      </c>
      <c r="D309" s="4"/>
      <c r="E309" s="85" t="s">
        <v>701</v>
      </c>
      <c r="F309" s="29">
        <f>F310</f>
        <v>249.1</v>
      </c>
      <c r="G309" s="130">
        <f>G310</f>
        <v>249.1</v>
      </c>
      <c r="H309" s="136">
        <f t="shared" si="11"/>
        <v>100</v>
      </c>
    </row>
    <row r="310" spans="1:8" s="21" customFormat="1" ht="26" x14ac:dyDescent="0.3">
      <c r="A310" s="69">
        <v>301</v>
      </c>
      <c r="B310" s="58">
        <v>503</v>
      </c>
      <c r="C310" s="4" t="s">
        <v>702</v>
      </c>
      <c r="D310" s="4" t="s">
        <v>78</v>
      </c>
      <c r="E310" s="91" t="s">
        <v>77</v>
      </c>
      <c r="F310" s="65">
        <v>249.1</v>
      </c>
      <c r="G310" s="131">
        <v>249.1</v>
      </c>
      <c r="H310" s="135">
        <f t="shared" si="11"/>
        <v>100</v>
      </c>
    </row>
    <row r="311" spans="1:8" s="21" customFormat="1" ht="15" customHeight="1" x14ac:dyDescent="0.3">
      <c r="A311" s="69">
        <v>302</v>
      </c>
      <c r="B311" s="57">
        <v>503</v>
      </c>
      <c r="C311" s="2" t="s">
        <v>363</v>
      </c>
      <c r="D311" s="2"/>
      <c r="E311" s="85" t="s">
        <v>364</v>
      </c>
      <c r="F311" s="29">
        <f>F312</f>
        <v>311.5</v>
      </c>
      <c r="G311" s="130">
        <f>G312</f>
        <v>311.43400000000003</v>
      </c>
      <c r="H311" s="136">
        <f t="shared" si="11"/>
        <v>99.978812199036923</v>
      </c>
    </row>
    <row r="312" spans="1:8" s="21" customFormat="1" ht="15" customHeight="1" x14ac:dyDescent="0.3">
      <c r="A312" s="69">
        <v>303</v>
      </c>
      <c r="B312" s="58">
        <v>503</v>
      </c>
      <c r="C312" s="4" t="s">
        <v>363</v>
      </c>
      <c r="D312" s="4" t="s">
        <v>79</v>
      </c>
      <c r="E312" s="91" t="s">
        <v>80</v>
      </c>
      <c r="F312" s="65">
        <v>311.5</v>
      </c>
      <c r="G312" s="131">
        <v>311.43400000000003</v>
      </c>
      <c r="H312" s="135">
        <f t="shared" si="11"/>
        <v>99.978812199036923</v>
      </c>
    </row>
    <row r="313" spans="1:8" s="21" customFormat="1" ht="26" x14ac:dyDescent="0.3">
      <c r="A313" s="69">
        <v>304</v>
      </c>
      <c r="B313" s="57">
        <v>503</v>
      </c>
      <c r="C313" s="33" t="s">
        <v>340</v>
      </c>
      <c r="D313" s="2"/>
      <c r="E313" s="92" t="s">
        <v>654</v>
      </c>
      <c r="F313" s="29">
        <f>F314</f>
        <v>882</v>
      </c>
      <c r="G313" s="130">
        <f>G314</f>
        <v>881.93415000000005</v>
      </c>
      <c r="H313" s="136">
        <f t="shared" si="11"/>
        <v>99.99253401360545</v>
      </c>
    </row>
    <row r="314" spans="1:8" s="21" customFormat="1" ht="26" x14ac:dyDescent="0.3">
      <c r="A314" s="69">
        <v>305</v>
      </c>
      <c r="B314" s="58">
        <v>503</v>
      </c>
      <c r="C314" s="55" t="s">
        <v>340</v>
      </c>
      <c r="D314" s="4">
        <v>240</v>
      </c>
      <c r="E314" s="91" t="s">
        <v>77</v>
      </c>
      <c r="F314" s="65">
        <f>1410-528</f>
        <v>882</v>
      </c>
      <c r="G314" s="131">
        <v>881.93415000000005</v>
      </c>
      <c r="H314" s="135">
        <f t="shared" si="11"/>
        <v>99.99253401360545</v>
      </c>
    </row>
    <row r="315" spans="1:8" s="21" customFormat="1" ht="13" x14ac:dyDescent="0.3">
      <c r="A315" s="69">
        <v>306</v>
      </c>
      <c r="B315" s="57">
        <v>503</v>
      </c>
      <c r="C315" s="33" t="s">
        <v>679</v>
      </c>
      <c r="D315" s="2"/>
      <c r="E315" s="92" t="s">
        <v>680</v>
      </c>
      <c r="F315" s="29">
        <f>F316</f>
        <v>200</v>
      </c>
      <c r="G315" s="130">
        <f>G316</f>
        <v>200</v>
      </c>
      <c r="H315" s="136">
        <f t="shared" si="11"/>
        <v>100</v>
      </c>
    </row>
    <row r="316" spans="1:8" s="21" customFormat="1" ht="26" x14ac:dyDescent="0.3">
      <c r="A316" s="69">
        <v>307</v>
      </c>
      <c r="B316" s="58">
        <v>503</v>
      </c>
      <c r="C316" s="55" t="s">
        <v>679</v>
      </c>
      <c r="D316" s="4">
        <v>240</v>
      </c>
      <c r="E316" s="91" t="s">
        <v>77</v>
      </c>
      <c r="F316" s="71">
        <v>200</v>
      </c>
      <c r="G316" s="132">
        <v>200</v>
      </c>
      <c r="H316" s="135">
        <f t="shared" si="11"/>
        <v>100</v>
      </c>
    </row>
    <row r="317" spans="1:8" s="21" customFormat="1" ht="26" x14ac:dyDescent="0.3">
      <c r="A317" s="69">
        <v>308</v>
      </c>
      <c r="B317" s="57">
        <v>503</v>
      </c>
      <c r="C317" s="33" t="s">
        <v>733</v>
      </c>
      <c r="D317" s="2"/>
      <c r="E317" s="92" t="s">
        <v>738</v>
      </c>
      <c r="F317" s="29">
        <f>F318</f>
        <v>613</v>
      </c>
      <c r="G317" s="130">
        <f>G318</f>
        <v>613</v>
      </c>
      <c r="H317" s="136">
        <f t="shared" si="11"/>
        <v>100</v>
      </c>
    </row>
    <row r="318" spans="1:8" s="21" customFormat="1" ht="26" x14ac:dyDescent="0.3">
      <c r="A318" s="69">
        <v>309</v>
      </c>
      <c r="B318" s="58">
        <v>503</v>
      </c>
      <c r="C318" s="55" t="s">
        <v>733</v>
      </c>
      <c r="D318" s="4">
        <v>240</v>
      </c>
      <c r="E318" s="91" t="s">
        <v>77</v>
      </c>
      <c r="F318" s="71">
        <v>613</v>
      </c>
      <c r="G318" s="132">
        <v>613</v>
      </c>
      <c r="H318" s="135">
        <f t="shared" si="11"/>
        <v>100</v>
      </c>
    </row>
    <row r="319" spans="1:8" s="21" customFormat="1" ht="52" x14ac:dyDescent="0.3">
      <c r="A319" s="69">
        <v>310</v>
      </c>
      <c r="B319" s="57">
        <v>503</v>
      </c>
      <c r="C319" s="33" t="s">
        <v>704</v>
      </c>
      <c r="D319" s="4"/>
      <c r="E319" s="85" t="s">
        <v>703</v>
      </c>
      <c r="F319" s="29">
        <f>F320</f>
        <v>526.6</v>
      </c>
      <c r="G319" s="130">
        <f>G320</f>
        <v>526.6</v>
      </c>
      <c r="H319" s="136">
        <f t="shared" si="11"/>
        <v>100</v>
      </c>
    </row>
    <row r="320" spans="1:8" s="21" customFormat="1" ht="26" x14ac:dyDescent="0.3">
      <c r="A320" s="69">
        <v>311</v>
      </c>
      <c r="B320" s="58">
        <v>503</v>
      </c>
      <c r="C320" s="55" t="s">
        <v>704</v>
      </c>
      <c r="D320" s="4" t="s">
        <v>78</v>
      </c>
      <c r="E320" s="91" t="s">
        <v>77</v>
      </c>
      <c r="F320" s="65">
        <f>326.6+200</f>
        <v>526.6</v>
      </c>
      <c r="G320" s="131">
        <v>526.6</v>
      </c>
      <c r="H320" s="135">
        <f t="shared" si="11"/>
        <v>100</v>
      </c>
    </row>
    <row r="321" spans="1:8" s="21" customFormat="1" ht="55" customHeight="1" x14ac:dyDescent="0.3">
      <c r="A321" s="69">
        <v>312</v>
      </c>
      <c r="B321" s="57">
        <v>503</v>
      </c>
      <c r="C321" s="33" t="s">
        <v>705</v>
      </c>
      <c r="D321" s="4"/>
      <c r="E321" s="85" t="s">
        <v>728</v>
      </c>
      <c r="F321" s="29">
        <f>F322</f>
        <v>289.7</v>
      </c>
      <c r="G321" s="130">
        <f>G322</f>
        <v>289.7</v>
      </c>
      <c r="H321" s="136">
        <f t="shared" si="11"/>
        <v>100</v>
      </c>
    </row>
    <row r="322" spans="1:8" s="21" customFormat="1" ht="26" x14ac:dyDescent="0.3">
      <c r="A322" s="69">
        <v>313</v>
      </c>
      <c r="B322" s="58">
        <v>503</v>
      </c>
      <c r="C322" s="55" t="s">
        <v>705</v>
      </c>
      <c r="D322" s="4" t="s">
        <v>78</v>
      </c>
      <c r="E322" s="91" t="s">
        <v>77</v>
      </c>
      <c r="F322" s="65">
        <v>289.7</v>
      </c>
      <c r="G322" s="131">
        <v>289.7</v>
      </c>
      <c r="H322" s="135">
        <f t="shared" si="11"/>
        <v>100</v>
      </c>
    </row>
    <row r="323" spans="1:8" ht="13" x14ac:dyDescent="0.3">
      <c r="A323" s="69">
        <v>314</v>
      </c>
      <c r="B323" s="57">
        <v>505</v>
      </c>
      <c r="C323" s="2"/>
      <c r="D323" s="2"/>
      <c r="E323" s="85" t="s">
        <v>17</v>
      </c>
      <c r="F323" s="29">
        <f>F324+F333</f>
        <v>12894.300000000001</v>
      </c>
      <c r="G323" s="130">
        <f>G324+G333</f>
        <v>12889.468419999999</v>
      </c>
      <c r="H323" s="136">
        <f t="shared" si="11"/>
        <v>99.962529334667238</v>
      </c>
    </row>
    <row r="324" spans="1:8" ht="39" x14ac:dyDescent="0.3">
      <c r="A324" s="69">
        <v>315</v>
      </c>
      <c r="B324" s="57">
        <v>505</v>
      </c>
      <c r="C324" s="2" t="s">
        <v>201</v>
      </c>
      <c r="D324" s="2"/>
      <c r="E324" s="85" t="s">
        <v>595</v>
      </c>
      <c r="F324" s="29">
        <f>F329+F325</f>
        <v>11420.6</v>
      </c>
      <c r="G324" s="130">
        <f>G329+G325</f>
        <v>11419.683999999999</v>
      </c>
      <c r="H324" s="136">
        <f t="shared" si="11"/>
        <v>99.991979405635419</v>
      </c>
    </row>
    <row r="325" spans="1:8" ht="39" x14ac:dyDescent="0.3">
      <c r="A325" s="69">
        <v>316</v>
      </c>
      <c r="B325" s="57">
        <v>505</v>
      </c>
      <c r="C325" s="2" t="s">
        <v>200</v>
      </c>
      <c r="D325" s="2"/>
      <c r="E325" s="85" t="s">
        <v>318</v>
      </c>
      <c r="F325" s="29">
        <f>F326</f>
        <v>1000</v>
      </c>
      <c r="G325" s="130">
        <f>G326</f>
        <v>999.98400000000004</v>
      </c>
      <c r="H325" s="136">
        <f t="shared" si="11"/>
        <v>99.998400000000004</v>
      </c>
    </row>
    <row r="326" spans="1:8" ht="52" x14ac:dyDescent="0.3">
      <c r="A326" s="69">
        <v>317</v>
      </c>
      <c r="B326" s="57">
        <v>505</v>
      </c>
      <c r="C326" s="2" t="s">
        <v>199</v>
      </c>
      <c r="D326" s="2"/>
      <c r="E326" s="85" t="s">
        <v>198</v>
      </c>
      <c r="F326" s="29">
        <f>F327+F328</f>
        <v>1000</v>
      </c>
      <c r="G326" s="130">
        <f>G327+G328</f>
        <v>999.98400000000004</v>
      </c>
      <c r="H326" s="136">
        <f t="shared" si="11"/>
        <v>99.998400000000004</v>
      </c>
    </row>
    <row r="327" spans="1:8" ht="13" x14ac:dyDescent="0.25">
      <c r="A327" s="69">
        <v>318</v>
      </c>
      <c r="B327" s="58">
        <v>505</v>
      </c>
      <c r="C327" s="4" t="s">
        <v>199</v>
      </c>
      <c r="D327" s="4" t="s">
        <v>44</v>
      </c>
      <c r="E327" s="91" t="s">
        <v>45</v>
      </c>
      <c r="F327" s="71">
        <f>360+6.5</f>
        <v>366.5</v>
      </c>
      <c r="G327" s="132">
        <v>366.51</v>
      </c>
      <c r="H327" s="135">
        <f t="shared" si="11"/>
        <v>100.00272851296043</v>
      </c>
    </row>
    <row r="328" spans="1:8" ht="26" x14ac:dyDescent="0.25">
      <c r="A328" s="69">
        <v>319</v>
      </c>
      <c r="B328" s="58">
        <v>505</v>
      </c>
      <c r="C328" s="4" t="s">
        <v>199</v>
      </c>
      <c r="D328" s="4">
        <v>240</v>
      </c>
      <c r="E328" s="91" t="s">
        <v>77</v>
      </c>
      <c r="F328" s="71">
        <f>40+593.5</f>
        <v>633.5</v>
      </c>
      <c r="G328" s="132">
        <v>633.47400000000005</v>
      </c>
      <c r="H328" s="135">
        <f t="shared" si="11"/>
        <v>99.995895816890297</v>
      </c>
    </row>
    <row r="329" spans="1:8" ht="52" x14ac:dyDescent="0.3">
      <c r="A329" s="69">
        <v>320</v>
      </c>
      <c r="B329" s="57">
        <v>505</v>
      </c>
      <c r="C329" s="2" t="s">
        <v>481</v>
      </c>
      <c r="D329" s="2"/>
      <c r="E329" s="85" t="s">
        <v>621</v>
      </c>
      <c r="F329" s="29">
        <f>F330</f>
        <v>10420.6</v>
      </c>
      <c r="G329" s="130">
        <f>G330</f>
        <v>10419.699999999999</v>
      </c>
      <c r="H329" s="136">
        <f t="shared" si="11"/>
        <v>99.99136326123255</v>
      </c>
    </row>
    <row r="330" spans="1:8" ht="26" x14ac:dyDescent="0.3">
      <c r="A330" s="69">
        <v>321</v>
      </c>
      <c r="B330" s="57">
        <v>505</v>
      </c>
      <c r="C330" s="2" t="s">
        <v>622</v>
      </c>
      <c r="D330" s="2"/>
      <c r="E330" s="85" t="s">
        <v>115</v>
      </c>
      <c r="F330" s="29">
        <f>F331+F332</f>
        <v>10420.6</v>
      </c>
      <c r="G330" s="130">
        <f>G331+G332</f>
        <v>10419.699999999999</v>
      </c>
      <c r="H330" s="136">
        <f t="shared" si="11"/>
        <v>99.99136326123255</v>
      </c>
    </row>
    <row r="331" spans="1:8" ht="13" x14ac:dyDescent="0.25">
      <c r="A331" s="69">
        <v>322</v>
      </c>
      <c r="B331" s="58">
        <v>505</v>
      </c>
      <c r="C331" s="4" t="s">
        <v>622</v>
      </c>
      <c r="D331" s="4" t="s">
        <v>44</v>
      </c>
      <c r="E331" s="91" t="s">
        <v>45</v>
      </c>
      <c r="F331" s="65">
        <f>9304.7+1090.6</f>
        <v>10395.300000000001</v>
      </c>
      <c r="G331" s="131">
        <v>10395.299999999999</v>
      </c>
      <c r="H331" s="135">
        <f t="shared" ref="H331:H394" si="13">G331/F331*100</f>
        <v>99.999999999999972</v>
      </c>
    </row>
    <row r="332" spans="1:8" ht="26" x14ac:dyDescent="0.25">
      <c r="A332" s="69">
        <v>323</v>
      </c>
      <c r="B332" s="58">
        <v>505</v>
      </c>
      <c r="C332" s="4" t="s">
        <v>622</v>
      </c>
      <c r="D332" s="4">
        <v>240</v>
      </c>
      <c r="E332" s="91" t="s">
        <v>77</v>
      </c>
      <c r="F332" s="65">
        <v>25.3</v>
      </c>
      <c r="G332" s="131">
        <v>24.4</v>
      </c>
      <c r="H332" s="135">
        <f t="shared" si="13"/>
        <v>96.442687747035563</v>
      </c>
    </row>
    <row r="333" spans="1:8" ht="13" x14ac:dyDescent="0.3">
      <c r="A333" s="69">
        <v>324</v>
      </c>
      <c r="B333" s="100">
        <v>505</v>
      </c>
      <c r="C333" s="96" t="s">
        <v>189</v>
      </c>
      <c r="D333" s="96"/>
      <c r="E333" s="102" t="s">
        <v>156</v>
      </c>
      <c r="F333" s="29">
        <f>F336+F338+F334</f>
        <v>1473.7</v>
      </c>
      <c r="G333" s="130">
        <f>G336+G338+G334</f>
        <v>1469.78442</v>
      </c>
      <c r="H333" s="136">
        <f t="shared" si="13"/>
        <v>99.734302775327393</v>
      </c>
    </row>
    <row r="334" spans="1:8" ht="13" x14ac:dyDescent="0.3">
      <c r="A334" s="69">
        <v>325</v>
      </c>
      <c r="B334" s="100">
        <v>505</v>
      </c>
      <c r="C334" s="2" t="s">
        <v>363</v>
      </c>
      <c r="D334" s="2"/>
      <c r="E334" s="85" t="s">
        <v>364</v>
      </c>
      <c r="F334" s="29">
        <f>F335</f>
        <v>1200</v>
      </c>
      <c r="G334" s="130">
        <f>G335</f>
        <v>1200</v>
      </c>
      <c r="H334" s="136">
        <f t="shared" si="13"/>
        <v>100</v>
      </c>
    </row>
    <row r="335" spans="1:8" ht="26" x14ac:dyDescent="0.25">
      <c r="A335" s="69">
        <v>326</v>
      </c>
      <c r="B335" s="101">
        <v>505</v>
      </c>
      <c r="C335" s="99" t="s">
        <v>363</v>
      </c>
      <c r="D335" s="97">
        <v>240</v>
      </c>
      <c r="E335" s="103" t="s">
        <v>77</v>
      </c>
      <c r="F335" s="65">
        <v>1200</v>
      </c>
      <c r="G335" s="131">
        <v>1200</v>
      </c>
      <c r="H335" s="135">
        <f t="shared" si="13"/>
        <v>100</v>
      </c>
    </row>
    <row r="336" spans="1:8" ht="26" x14ac:dyDescent="0.3">
      <c r="A336" s="69">
        <v>327</v>
      </c>
      <c r="B336" s="100">
        <v>505</v>
      </c>
      <c r="C336" s="98" t="s">
        <v>444</v>
      </c>
      <c r="D336" s="96"/>
      <c r="E336" s="102" t="s">
        <v>445</v>
      </c>
      <c r="F336" s="29">
        <f>F337</f>
        <v>76</v>
      </c>
      <c r="G336" s="130">
        <f>G337</f>
        <v>72.084419999999994</v>
      </c>
      <c r="H336" s="136">
        <f t="shared" si="13"/>
        <v>94.847921052631563</v>
      </c>
    </row>
    <row r="337" spans="1:8" ht="26" x14ac:dyDescent="0.25">
      <c r="A337" s="69">
        <v>328</v>
      </c>
      <c r="B337" s="101">
        <v>505</v>
      </c>
      <c r="C337" s="99" t="s">
        <v>444</v>
      </c>
      <c r="D337" s="97">
        <v>240</v>
      </c>
      <c r="E337" s="103" t="s">
        <v>77</v>
      </c>
      <c r="F337" s="65">
        <v>76</v>
      </c>
      <c r="G337" s="131">
        <v>72.084419999999994</v>
      </c>
      <c r="H337" s="135">
        <f t="shared" si="13"/>
        <v>94.847921052631563</v>
      </c>
    </row>
    <row r="338" spans="1:8" ht="52" x14ac:dyDescent="0.3">
      <c r="A338" s="69">
        <v>329</v>
      </c>
      <c r="B338" s="87">
        <v>505</v>
      </c>
      <c r="C338" s="63" t="s">
        <v>730</v>
      </c>
      <c r="D338" s="2"/>
      <c r="E338" s="92" t="s">
        <v>735</v>
      </c>
      <c r="F338" s="29">
        <f>F339</f>
        <v>197.7</v>
      </c>
      <c r="G338" s="130">
        <f>G339</f>
        <v>197.7</v>
      </c>
      <c r="H338" s="136">
        <f t="shared" si="13"/>
        <v>100</v>
      </c>
    </row>
    <row r="339" spans="1:8" ht="13" x14ac:dyDescent="0.25">
      <c r="A339" s="69">
        <v>330</v>
      </c>
      <c r="B339" s="88">
        <v>505</v>
      </c>
      <c r="C339" s="64" t="s">
        <v>730</v>
      </c>
      <c r="D339" s="4" t="s">
        <v>44</v>
      </c>
      <c r="E339" s="91" t="s">
        <v>45</v>
      </c>
      <c r="F339" s="71">
        <v>197.7</v>
      </c>
      <c r="G339" s="132">
        <v>197.7</v>
      </c>
      <c r="H339" s="135">
        <f t="shared" si="13"/>
        <v>100</v>
      </c>
    </row>
    <row r="340" spans="1:8" ht="15" x14ac:dyDescent="0.3">
      <c r="A340" s="69">
        <v>331</v>
      </c>
      <c r="B340" s="57">
        <v>600</v>
      </c>
      <c r="C340" s="2"/>
      <c r="D340" s="2"/>
      <c r="E340" s="90" t="s">
        <v>18</v>
      </c>
      <c r="F340" s="29">
        <f>F341+F346</f>
        <v>1730</v>
      </c>
      <c r="G340" s="130">
        <f>G341+G346</f>
        <v>1039.5432900000001</v>
      </c>
      <c r="H340" s="136">
        <f t="shared" si="13"/>
        <v>60.089207514450869</v>
      </c>
    </row>
    <row r="341" spans="1:8" ht="13" x14ac:dyDescent="0.3">
      <c r="A341" s="69">
        <v>332</v>
      </c>
      <c r="B341" s="57">
        <v>603</v>
      </c>
      <c r="C341" s="2"/>
      <c r="D341" s="2"/>
      <c r="E341" s="85" t="s">
        <v>75</v>
      </c>
      <c r="F341" s="29">
        <f t="shared" ref="F341:G344" si="14">F342</f>
        <v>1540</v>
      </c>
      <c r="G341" s="130">
        <f t="shared" si="14"/>
        <v>855.44899999999996</v>
      </c>
      <c r="H341" s="136">
        <f t="shared" si="13"/>
        <v>55.548636363636362</v>
      </c>
    </row>
    <row r="342" spans="1:8" ht="39" x14ac:dyDescent="0.3">
      <c r="A342" s="69">
        <v>333</v>
      </c>
      <c r="B342" s="57">
        <v>603</v>
      </c>
      <c r="C342" s="33" t="s">
        <v>232</v>
      </c>
      <c r="D342" s="2"/>
      <c r="E342" s="92" t="s">
        <v>747</v>
      </c>
      <c r="F342" s="29">
        <f t="shared" si="14"/>
        <v>1540</v>
      </c>
      <c r="G342" s="130">
        <f t="shared" si="14"/>
        <v>855.44899999999996</v>
      </c>
      <c r="H342" s="136">
        <f t="shared" si="13"/>
        <v>55.548636363636362</v>
      </c>
    </row>
    <row r="343" spans="1:8" ht="26" x14ac:dyDescent="0.3">
      <c r="A343" s="69">
        <v>334</v>
      </c>
      <c r="B343" s="1">
        <v>603</v>
      </c>
      <c r="C343" s="2" t="s">
        <v>429</v>
      </c>
      <c r="D343" s="2"/>
      <c r="E343" s="92" t="s">
        <v>430</v>
      </c>
      <c r="F343" s="29">
        <f t="shared" si="14"/>
        <v>1540</v>
      </c>
      <c r="G343" s="130">
        <f t="shared" si="14"/>
        <v>855.44899999999996</v>
      </c>
      <c r="H343" s="136">
        <f t="shared" si="13"/>
        <v>55.548636363636362</v>
      </c>
    </row>
    <row r="344" spans="1:8" ht="20.5" customHeight="1" x14ac:dyDescent="0.3">
      <c r="A344" s="69">
        <v>335</v>
      </c>
      <c r="B344" s="57">
        <v>603</v>
      </c>
      <c r="C344" s="33" t="s">
        <v>388</v>
      </c>
      <c r="D344" s="2"/>
      <c r="E344" s="85" t="s">
        <v>116</v>
      </c>
      <c r="F344" s="29">
        <f t="shared" si="14"/>
        <v>1540</v>
      </c>
      <c r="G344" s="130">
        <f t="shared" si="14"/>
        <v>855.44899999999996</v>
      </c>
      <c r="H344" s="136">
        <f t="shared" si="13"/>
        <v>55.548636363636362</v>
      </c>
    </row>
    <row r="345" spans="1:8" ht="26" x14ac:dyDescent="0.25">
      <c r="A345" s="69">
        <v>336</v>
      </c>
      <c r="B345" s="58">
        <v>603</v>
      </c>
      <c r="C345" s="55" t="s">
        <v>388</v>
      </c>
      <c r="D345" s="4" t="s">
        <v>78</v>
      </c>
      <c r="E345" s="103" t="s">
        <v>77</v>
      </c>
      <c r="F345" s="65">
        <v>1540</v>
      </c>
      <c r="G345" s="131">
        <v>855.44899999999996</v>
      </c>
      <c r="H345" s="135">
        <f t="shared" si="13"/>
        <v>55.548636363636362</v>
      </c>
    </row>
    <row r="346" spans="1:8" ht="17.25" customHeight="1" x14ac:dyDescent="0.3">
      <c r="A346" s="69">
        <v>337</v>
      </c>
      <c r="B346" s="57">
        <v>605</v>
      </c>
      <c r="C346" s="55"/>
      <c r="D346" s="4"/>
      <c r="E346" s="85" t="s">
        <v>442</v>
      </c>
      <c r="F346" s="29">
        <f>F347</f>
        <v>190</v>
      </c>
      <c r="G346" s="130">
        <f>G347</f>
        <v>184.09429</v>
      </c>
      <c r="H346" s="136">
        <f t="shared" si="13"/>
        <v>96.891731578947372</v>
      </c>
    </row>
    <row r="347" spans="1:8" ht="39" x14ac:dyDescent="0.3">
      <c r="A347" s="69">
        <v>338</v>
      </c>
      <c r="B347" s="57">
        <v>605</v>
      </c>
      <c r="C347" s="33" t="s">
        <v>232</v>
      </c>
      <c r="D347" s="2"/>
      <c r="E347" s="92" t="s">
        <v>747</v>
      </c>
      <c r="F347" s="29">
        <f>F348</f>
        <v>190</v>
      </c>
      <c r="G347" s="130">
        <f>G348</f>
        <v>184.09429</v>
      </c>
      <c r="H347" s="136">
        <f t="shared" si="13"/>
        <v>96.891731578947372</v>
      </c>
    </row>
    <row r="348" spans="1:8" ht="26" x14ac:dyDescent="0.3">
      <c r="A348" s="69">
        <v>339</v>
      </c>
      <c r="B348" s="1">
        <v>605</v>
      </c>
      <c r="C348" s="2" t="s">
        <v>429</v>
      </c>
      <c r="D348" s="2"/>
      <c r="E348" s="92" t="s">
        <v>430</v>
      </c>
      <c r="F348" s="29">
        <f>F349+F351+F353+F355</f>
        <v>190</v>
      </c>
      <c r="G348" s="130">
        <f>G349+G351+G353+G355</f>
        <v>184.09429</v>
      </c>
      <c r="H348" s="136">
        <f t="shared" si="13"/>
        <v>96.891731578947372</v>
      </c>
    </row>
    <row r="349" spans="1:8" ht="26" x14ac:dyDescent="0.3">
      <c r="A349" s="69">
        <v>340</v>
      </c>
      <c r="B349" s="57">
        <v>605</v>
      </c>
      <c r="C349" s="33" t="s">
        <v>381</v>
      </c>
      <c r="D349" s="2"/>
      <c r="E349" s="85" t="s">
        <v>382</v>
      </c>
      <c r="F349" s="29">
        <f>F350</f>
        <v>100</v>
      </c>
      <c r="G349" s="130">
        <f>G350</f>
        <v>99.996889999999993</v>
      </c>
      <c r="H349" s="136">
        <f t="shared" si="13"/>
        <v>99.996889999999993</v>
      </c>
    </row>
    <row r="350" spans="1:8" ht="26" x14ac:dyDescent="0.25">
      <c r="A350" s="69">
        <v>341</v>
      </c>
      <c r="B350" s="58">
        <v>605</v>
      </c>
      <c r="C350" s="55" t="s">
        <v>381</v>
      </c>
      <c r="D350" s="4" t="s">
        <v>78</v>
      </c>
      <c r="E350" s="91" t="s">
        <v>77</v>
      </c>
      <c r="F350" s="65">
        <v>100</v>
      </c>
      <c r="G350" s="131">
        <v>99.996889999999993</v>
      </c>
      <c r="H350" s="135">
        <f t="shared" si="13"/>
        <v>99.996889999999993</v>
      </c>
    </row>
    <row r="351" spans="1:8" ht="13" x14ac:dyDescent="0.3">
      <c r="A351" s="69">
        <v>342</v>
      </c>
      <c r="B351" s="57">
        <v>605</v>
      </c>
      <c r="C351" s="33" t="s">
        <v>433</v>
      </c>
      <c r="D351" s="4"/>
      <c r="E351" s="85" t="s">
        <v>384</v>
      </c>
      <c r="F351" s="29">
        <f>F352</f>
        <v>10</v>
      </c>
      <c r="G351" s="130">
        <f>G352</f>
        <v>4.0979999999999999</v>
      </c>
      <c r="H351" s="136">
        <f t="shared" si="13"/>
        <v>40.98</v>
      </c>
    </row>
    <row r="352" spans="1:8" ht="26" x14ac:dyDescent="0.25">
      <c r="A352" s="69">
        <v>343</v>
      </c>
      <c r="B352" s="58">
        <v>605</v>
      </c>
      <c r="C352" s="55" t="s">
        <v>433</v>
      </c>
      <c r="D352" s="4" t="s">
        <v>78</v>
      </c>
      <c r="E352" s="91" t="s">
        <v>77</v>
      </c>
      <c r="F352" s="65">
        <v>10</v>
      </c>
      <c r="G352" s="131">
        <v>4.0979999999999999</v>
      </c>
      <c r="H352" s="135">
        <f t="shared" si="13"/>
        <v>40.98</v>
      </c>
    </row>
    <row r="353" spans="1:8" ht="17.25" customHeight="1" x14ac:dyDescent="0.3">
      <c r="A353" s="69">
        <v>344</v>
      </c>
      <c r="B353" s="57">
        <v>605</v>
      </c>
      <c r="C353" s="33" t="s">
        <v>383</v>
      </c>
      <c r="D353" s="4"/>
      <c r="E353" s="85" t="s">
        <v>386</v>
      </c>
      <c r="F353" s="29">
        <f>F354</f>
        <v>50</v>
      </c>
      <c r="G353" s="130">
        <f>G354</f>
        <v>49.999400000000001</v>
      </c>
      <c r="H353" s="136">
        <f t="shared" si="13"/>
        <v>99.998800000000003</v>
      </c>
    </row>
    <row r="354" spans="1:8" ht="17.25" customHeight="1" x14ac:dyDescent="0.25">
      <c r="A354" s="69">
        <v>345</v>
      </c>
      <c r="B354" s="58">
        <v>605</v>
      </c>
      <c r="C354" s="55" t="s">
        <v>383</v>
      </c>
      <c r="D354" s="4" t="s">
        <v>78</v>
      </c>
      <c r="E354" s="91" t="s">
        <v>77</v>
      </c>
      <c r="F354" s="65">
        <v>50</v>
      </c>
      <c r="G354" s="131">
        <v>49.999400000000001</v>
      </c>
      <c r="H354" s="135">
        <f t="shared" si="13"/>
        <v>99.998800000000003</v>
      </c>
    </row>
    <row r="355" spans="1:8" s="21" customFormat="1" ht="13" x14ac:dyDescent="0.3">
      <c r="A355" s="69">
        <v>346</v>
      </c>
      <c r="B355" s="57">
        <v>605</v>
      </c>
      <c r="C355" s="33" t="s">
        <v>385</v>
      </c>
      <c r="D355" s="2"/>
      <c r="E355" s="85" t="s">
        <v>353</v>
      </c>
      <c r="F355" s="29">
        <f>F356</f>
        <v>30</v>
      </c>
      <c r="G355" s="130">
        <f>G356</f>
        <v>30</v>
      </c>
      <c r="H355" s="136">
        <f t="shared" si="13"/>
        <v>100</v>
      </c>
    </row>
    <row r="356" spans="1:8" ht="26" x14ac:dyDescent="0.25">
      <c r="A356" s="69">
        <v>347</v>
      </c>
      <c r="B356" s="58">
        <v>605</v>
      </c>
      <c r="C356" s="55" t="s">
        <v>385</v>
      </c>
      <c r="D356" s="4">
        <v>240</v>
      </c>
      <c r="E356" s="91" t="s">
        <v>77</v>
      </c>
      <c r="F356" s="65">
        <v>30</v>
      </c>
      <c r="G356" s="131">
        <v>30</v>
      </c>
      <c r="H356" s="135">
        <f t="shared" si="13"/>
        <v>100</v>
      </c>
    </row>
    <row r="357" spans="1:8" ht="15.75" customHeight="1" x14ac:dyDescent="0.3">
      <c r="A357" s="69">
        <v>348</v>
      </c>
      <c r="B357" s="57">
        <v>700</v>
      </c>
      <c r="C357" s="2"/>
      <c r="D357" s="2"/>
      <c r="E357" s="90" t="s">
        <v>19</v>
      </c>
      <c r="F357" s="29">
        <f>F358+F393+F452+F474+F431</f>
        <v>907315.20000000007</v>
      </c>
      <c r="G357" s="130">
        <f>G358+G393+G452+G474+G431</f>
        <v>899289.43573000014</v>
      </c>
      <c r="H357" s="136">
        <f t="shared" si="13"/>
        <v>99.115438133297019</v>
      </c>
    </row>
    <row r="358" spans="1:8" ht="13" x14ac:dyDescent="0.3">
      <c r="A358" s="69">
        <v>349</v>
      </c>
      <c r="B358" s="57">
        <v>701</v>
      </c>
      <c r="C358" s="2"/>
      <c r="D358" s="2"/>
      <c r="E358" s="85" t="s">
        <v>20</v>
      </c>
      <c r="F358" s="29">
        <f>F359+F385+F388</f>
        <v>277917.2</v>
      </c>
      <c r="G358" s="130">
        <f>G359+G385+G388</f>
        <v>277014.85155000002</v>
      </c>
      <c r="H358" s="136">
        <f t="shared" si="13"/>
        <v>99.675317522629044</v>
      </c>
    </row>
    <row r="359" spans="1:8" ht="39" x14ac:dyDescent="0.3">
      <c r="A359" s="69">
        <v>350</v>
      </c>
      <c r="B359" s="57">
        <v>701</v>
      </c>
      <c r="C359" s="2" t="s">
        <v>279</v>
      </c>
      <c r="D359" s="2"/>
      <c r="E359" s="92" t="s">
        <v>744</v>
      </c>
      <c r="F359" s="29">
        <f>F360+F371+F382</f>
        <v>272908.2</v>
      </c>
      <c r="G359" s="130">
        <f>G360+G371+G382</f>
        <v>272506.79278000002</v>
      </c>
      <c r="H359" s="136">
        <f t="shared" si="13"/>
        <v>99.852914928902834</v>
      </c>
    </row>
    <row r="360" spans="1:8" ht="26" x14ac:dyDescent="0.3">
      <c r="A360" s="69">
        <v>351</v>
      </c>
      <c r="B360" s="57">
        <v>701</v>
      </c>
      <c r="C360" s="2" t="s">
        <v>280</v>
      </c>
      <c r="D360" s="2"/>
      <c r="E360" s="92" t="s">
        <v>119</v>
      </c>
      <c r="F360" s="29">
        <f>F361+F367+F369+F363+F365</f>
        <v>219562.40000000002</v>
      </c>
      <c r="G360" s="130">
        <f>G361+G367+G369+G363+G365</f>
        <v>219450.47401999997</v>
      </c>
      <c r="H360" s="136">
        <f t="shared" si="13"/>
        <v>99.949023156970384</v>
      </c>
    </row>
    <row r="361" spans="1:8" ht="39" x14ac:dyDescent="0.3">
      <c r="A361" s="69">
        <v>352</v>
      </c>
      <c r="B361" s="57">
        <v>701</v>
      </c>
      <c r="C361" s="2" t="s">
        <v>281</v>
      </c>
      <c r="D361" s="2"/>
      <c r="E361" s="85" t="s">
        <v>120</v>
      </c>
      <c r="F361" s="29">
        <f>F362</f>
        <v>89110.1</v>
      </c>
      <c r="G361" s="130">
        <f>G362</f>
        <v>89104.255439999994</v>
      </c>
      <c r="H361" s="136">
        <f t="shared" si="13"/>
        <v>99.993441192412519</v>
      </c>
    </row>
    <row r="362" spans="1:8" ht="13" x14ac:dyDescent="0.25">
      <c r="A362" s="69">
        <v>353</v>
      </c>
      <c r="B362" s="58">
        <v>701</v>
      </c>
      <c r="C362" s="4" t="s">
        <v>281</v>
      </c>
      <c r="D362" s="4" t="s">
        <v>90</v>
      </c>
      <c r="E362" s="91" t="s">
        <v>91</v>
      </c>
      <c r="F362" s="65">
        <v>89110.1</v>
      </c>
      <c r="G362" s="131">
        <v>89104.255439999994</v>
      </c>
      <c r="H362" s="135">
        <f t="shared" si="13"/>
        <v>99.993441192412519</v>
      </c>
    </row>
    <row r="363" spans="1:8" s="21" customFormat="1" ht="13" x14ac:dyDescent="0.3">
      <c r="A363" s="69">
        <v>354</v>
      </c>
      <c r="B363" s="57">
        <v>701</v>
      </c>
      <c r="C363" s="2" t="s">
        <v>282</v>
      </c>
      <c r="D363" s="2"/>
      <c r="E363" s="85" t="s">
        <v>121</v>
      </c>
      <c r="F363" s="29">
        <f>F364</f>
        <v>4302.1000000000004</v>
      </c>
      <c r="G363" s="130">
        <f>G364</f>
        <v>4242.6574099999998</v>
      </c>
      <c r="H363" s="136">
        <f t="shared" si="13"/>
        <v>98.618288975151657</v>
      </c>
    </row>
    <row r="364" spans="1:8" ht="13" x14ac:dyDescent="0.25">
      <c r="A364" s="69">
        <v>355</v>
      </c>
      <c r="B364" s="58">
        <v>701</v>
      </c>
      <c r="C364" s="4" t="s">
        <v>282</v>
      </c>
      <c r="D364" s="4" t="s">
        <v>90</v>
      </c>
      <c r="E364" s="91" t="s">
        <v>91</v>
      </c>
      <c r="F364" s="65">
        <v>4302.1000000000004</v>
      </c>
      <c r="G364" s="131">
        <v>4242.6574099999998</v>
      </c>
      <c r="H364" s="135">
        <f t="shared" si="13"/>
        <v>98.618288975151657</v>
      </c>
    </row>
    <row r="365" spans="1:8" ht="13" x14ac:dyDescent="0.3">
      <c r="A365" s="69">
        <v>356</v>
      </c>
      <c r="B365" s="57">
        <v>701</v>
      </c>
      <c r="C365" s="2" t="s">
        <v>625</v>
      </c>
      <c r="D365" s="2"/>
      <c r="E365" s="5" t="s">
        <v>626</v>
      </c>
      <c r="F365" s="29">
        <f>F366</f>
        <v>865.2</v>
      </c>
      <c r="G365" s="130">
        <f>G366</f>
        <v>818.56116999999995</v>
      </c>
      <c r="H365" s="136">
        <f t="shared" si="13"/>
        <v>94.609474110032352</v>
      </c>
    </row>
    <row r="366" spans="1:8" ht="13" x14ac:dyDescent="0.25">
      <c r="A366" s="69">
        <v>357</v>
      </c>
      <c r="B366" s="58">
        <v>701</v>
      </c>
      <c r="C366" s="4" t="s">
        <v>625</v>
      </c>
      <c r="D366" s="4" t="s">
        <v>90</v>
      </c>
      <c r="E366" s="91" t="s">
        <v>91</v>
      </c>
      <c r="F366" s="65">
        <f>1181.2-316</f>
        <v>865.2</v>
      </c>
      <c r="G366" s="131">
        <v>818.56116999999995</v>
      </c>
      <c r="H366" s="135">
        <f t="shared" si="13"/>
        <v>94.609474110032352</v>
      </c>
    </row>
    <row r="367" spans="1:8" s="21" customFormat="1" ht="65" x14ac:dyDescent="0.3">
      <c r="A367" s="69">
        <v>358</v>
      </c>
      <c r="B367" s="57">
        <v>701</v>
      </c>
      <c r="C367" s="2" t="s">
        <v>202</v>
      </c>
      <c r="D367" s="2"/>
      <c r="E367" s="85" t="s">
        <v>95</v>
      </c>
      <c r="F367" s="29">
        <f>F368</f>
        <v>123650</v>
      </c>
      <c r="G367" s="130">
        <f>G368</f>
        <v>123650</v>
      </c>
      <c r="H367" s="136">
        <f t="shared" si="13"/>
        <v>100</v>
      </c>
    </row>
    <row r="368" spans="1:8" s="21" customFormat="1" ht="13" x14ac:dyDescent="0.3">
      <c r="A368" s="69">
        <v>359</v>
      </c>
      <c r="B368" s="58">
        <v>701</v>
      </c>
      <c r="C368" s="4" t="s">
        <v>202</v>
      </c>
      <c r="D368" s="4" t="s">
        <v>90</v>
      </c>
      <c r="E368" s="91" t="s">
        <v>91</v>
      </c>
      <c r="F368" s="71">
        <f>129948-6298</f>
        <v>123650</v>
      </c>
      <c r="G368" s="132">
        <v>123650</v>
      </c>
      <c r="H368" s="135">
        <f t="shared" si="13"/>
        <v>100</v>
      </c>
    </row>
    <row r="369" spans="1:8" s="21" customFormat="1" ht="65" x14ac:dyDescent="0.3">
      <c r="A369" s="69">
        <v>360</v>
      </c>
      <c r="B369" s="57">
        <v>701</v>
      </c>
      <c r="C369" s="2" t="s">
        <v>203</v>
      </c>
      <c r="D369" s="2"/>
      <c r="E369" s="85" t="s">
        <v>96</v>
      </c>
      <c r="F369" s="29">
        <f>F370</f>
        <v>1635</v>
      </c>
      <c r="G369" s="130">
        <f>G370</f>
        <v>1635</v>
      </c>
      <c r="H369" s="136">
        <f t="shared" si="13"/>
        <v>100</v>
      </c>
    </row>
    <row r="370" spans="1:8" s="21" customFormat="1" ht="16.5" customHeight="1" x14ac:dyDescent="0.3">
      <c r="A370" s="69">
        <v>361</v>
      </c>
      <c r="B370" s="58">
        <v>701</v>
      </c>
      <c r="C370" s="4" t="s">
        <v>203</v>
      </c>
      <c r="D370" s="4" t="s">
        <v>90</v>
      </c>
      <c r="E370" s="91" t="s">
        <v>91</v>
      </c>
      <c r="F370" s="71">
        <v>1635</v>
      </c>
      <c r="G370" s="132">
        <v>1635</v>
      </c>
      <c r="H370" s="135">
        <f t="shared" si="13"/>
        <v>100</v>
      </c>
    </row>
    <row r="371" spans="1:8" s="21" customFormat="1" ht="30.75" customHeight="1" x14ac:dyDescent="0.3">
      <c r="A371" s="69">
        <v>362</v>
      </c>
      <c r="B371" s="57">
        <v>701</v>
      </c>
      <c r="C371" s="2" t="s">
        <v>285</v>
      </c>
      <c r="D371" s="2"/>
      <c r="E371" s="92" t="s">
        <v>122</v>
      </c>
      <c r="F371" s="29">
        <f>F378+F380+F372+F374+F376</f>
        <v>50822.200000000004</v>
      </c>
      <c r="G371" s="130">
        <f>G378+G380+G372+G374+G376</f>
        <v>50532.743920000008</v>
      </c>
      <c r="H371" s="136">
        <f t="shared" si="13"/>
        <v>99.430453463250331</v>
      </c>
    </row>
    <row r="372" spans="1:8" s="21" customFormat="1" ht="45" customHeight="1" x14ac:dyDescent="0.3">
      <c r="A372" s="69">
        <v>363</v>
      </c>
      <c r="B372" s="57">
        <v>701</v>
      </c>
      <c r="C372" s="2" t="s">
        <v>286</v>
      </c>
      <c r="D372" s="2"/>
      <c r="E372" s="85" t="s">
        <v>123</v>
      </c>
      <c r="F372" s="29">
        <f>F373</f>
        <v>26539.8</v>
      </c>
      <c r="G372" s="130">
        <f>G373</f>
        <v>26539.8</v>
      </c>
      <c r="H372" s="136">
        <f t="shared" si="13"/>
        <v>100</v>
      </c>
    </row>
    <row r="373" spans="1:8" s="21" customFormat="1" ht="16" customHeight="1" x14ac:dyDescent="0.3">
      <c r="A373" s="69">
        <v>364</v>
      </c>
      <c r="B373" s="58">
        <v>701</v>
      </c>
      <c r="C373" s="4" t="s">
        <v>286</v>
      </c>
      <c r="D373" s="4" t="s">
        <v>90</v>
      </c>
      <c r="E373" s="91" t="s">
        <v>91</v>
      </c>
      <c r="F373" s="65">
        <v>26539.8</v>
      </c>
      <c r="G373" s="131">
        <v>26539.8</v>
      </c>
      <c r="H373" s="135">
        <f t="shared" si="13"/>
        <v>100</v>
      </c>
    </row>
    <row r="374" spans="1:8" s="21" customFormat="1" ht="17.25" customHeight="1" x14ac:dyDescent="0.3">
      <c r="A374" s="69">
        <v>365</v>
      </c>
      <c r="B374" s="57">
        <v>701</v>
      </c>
      <c r="C374" s="2" t="s">
        <v>287</v>
      </c>
      <c r="D374" s="2"/>
      <c r="E374" s="85" t="s">
        <v>124</v>
      </c>
      <c r="F374" s="29">
        <f>F375</f>
        <v>1527.5</v>
      </c>
      <c r="G374" s="130">
        <f>G375</f>
        <v>1266.07925</v>
      </c>
      <c r="H374" s="136">
        <f t="shared" si="13"/>
        <v>82.885711947626845</v>
      </c>
    </row>
    <row r="375" spans="1:8" s="21" customFormat="1" ht="15" customHeight="1" x14ac:dyDescent="0.3">
      <c r="A375" s="69">
        <v>366</v>
      </c>
      <c r="B375" s="58">
        <v>701</v>
      </c>
      <c r="C375" s="4" t="s">
        <v>287</v>
      </c>
      <c r="D375" s="4" t="s">
        <v>90</v>
      </c>
      <c r="E375" s="91" t="s">
        <v>91</v>
      </c>
      <c r="F375" s="65">
        <v>1527.5</v>
      </c>
      <c r="G375" s="131">
        <v>1266.07925</v>
      </c>
      <c r="H375" s="135">
        <f t="shared" si="13"/>
        <v>82.885711947626845</v>
      </c>
    </row>
    <row r="376" spans="1:8" ht="13" x14ac:dyDescent="0.3">
      <c r="A376" s="69">
        <v>367</v>
      </c>
      <c r="B376" s="57">
        <v>701</v>
      </c>
      <c r="C376" s="2" t="s">
        <v>288</v>
      </c>
      <c r="D376" s="2"/>
      <c r="E376" s="5" t="s">
        <v>560</v>
      </c>
      <c r="F376" s="29">
        <f>F377</f>
        <v>263.89999999999998</v>
      </c>
      <c r="G376" s="130">
        <f>G377</f>
        <v>235.86466999999999</v>
      </c>
      <c r="H376" s="136">
        <f t="shared" si="13"/>
        <v>89.376532777567263</v>
      </c>
    </row>
    <row r="377" spans="1:8" ht="13" x14ac:dyDescent="0.25">
      <c r="A377" s="69">
        <v>368</v>
      </c>
      <c r="B377" s="58">
        <v>701</v>
      </c>
      <c r="C377" s="4" t="s">
        <v>288</v>
      </c>
      <c r="D377" s="4" t="s">
        <v>90</v>
      </c>
      <c r="E377" s="91" t="s">
        <v>91</v>
      </c>
      <c r="F377" s="65">
        <v>263.89999999999998</v>
      </c>
      <c r="G377" s="131">
        <v>235.86466999999999</v>
      </c>
      <c r="H377" s="135">
        <f t="shared" si="13"/>
        <v>89.376532777567263</v>
      </c>
    </row>
    <row r="378" spans="1:8" s="21" customFormat="1" ht="93" customHeight="1" x14ac:dyDescent="0.3">
      <c r="A378" s="69">
        <v>369</v>
      </c>
      <c r="B378" s="57">
        <v>701</v>
      </c>
      <c r="C378" s="33" t="s">
        <v>204</v>
      </c>
      <c r="D378" s="2"/>
      <c r="E378" s="85" t="s">
        <v>97</v>
      </c>
      <c r="F378" s="29">
        <f>F379</f>
        <v>22140</v>
      </c>
      <c r="G378" s="130">
        <f>G379</f>
        <v>22140</v>
      </c>
      <c r="H378" s="136">
        <f t="shared" si="13"/>
        <v>100</v>
      </c>
    </row>
    <row r="379" spans="1:8" s="21" customFormat="1" ht="16.5" customHeight="1" x14ac:dyDescent="0.3">
      <c r="A379" s="69">
        <v>370</v>
      </c>
      <c r="B379" s="58">
        <v>701</v>
      </c>
      <c r="C379" s="4" t="s">
        <v>204</v>
      </c>
      <c r="D379" s="4" t="s">
        <v>90</v>
      </c>
      <c r="E379" s="91" t="s">
        <v>91</v>
      </c>
      <c r="F379" s="71">
        <v>22140</v>
      </c>
      <c r="G379" s="132">
        <v>22140</v>
      </c>
      <c r="H379" s="135">
        <f t="shared" si="13"/>
        <v>100</v>
      </c>
    </row>
    <row r="380" spans="1:8" s="21" customFormat="1" ht="108" customHeight="1" x14ac:dyDescent="0.3">
      <c r="A380" s="69">
        <v>371</v>
      </c>
      <c r="B380" s="57">
        <v>701</v>
      </c>
      <c r="C380" s="2" t="s">
        <v>205</v>
      </c>
      <c r="D380" s="2"/>
      <c r="E380" s="85" t="s">
        <v>98</v>
      </c>
      <c r="F380" s="29">
        <f>F381</f>
        <v>351</v>
      </c>
      <c r="G380" s="130">
        <f>G381</f>
        <v>351</v>
      </c>
      <c r="H380" s="136">
        <f t="shared" si="13"/>
        <v>100</v>
      </c>
    </row>
    <row r="381" spans="1:8" s="21" customFormat="1" ht="14.5" customHeight="1" x14ac:dyDescent="0.3">
      <c r="A381" s="69">
        <v>372</v>
      </c>
      <c r="B381" s="58">
        <v>701</v>
      </c>
      <c r="C381" s="4" t="s">
        <v>205</v>
      </c>
      <c r="D381" s="4" t="s">
        <v>90</v>
      </c>
      <c r="E381" s="91" t="s">
        <v>91</v>
      </c>
      <c r="F381" s="71">
        <v>351</v>
      </c>
      <c r="G381" s="132">
        <v>351</v>
      </c>
      <c r="H381" s="135">
        <f t="shared" si="13"/>
        <v>100</v>
      </c>
    </row>
    <row r="382" spans="1:8" s="21" customFormat="1" ht="39" x14ac:dyDescent="0.3">
      <c r="A382" s="69">
        <v>373</v>
      </c>
      <c r="B382" s="57">
        <v>701</v>
      </c>
      <c r="C382" s="2" t="s">
        <v>283</v>
      </c>
      <c r="D382" s="2"/>
      <c r="E382" s="92" t="s">
        <v>186</v>
      </c>
      <c r="F382" s="29">
        <f>F383</f>
        <v>2523.6</v>
      </c>
      <c r="G382" s="130">
        <f>G383</f>
        <v>2523.5748400000002</v>
      </c>
      <c r="H382" s="136">
        <f t="shared" si="13"/>
        <v>99.999003011570792</v>
      </c>
    </row>
    <row r="383" spans="1:8" s="21" customFormat="1" ht="39" x14ac:dyDescent="0.3">
      <c r="A383" s="69">
        <v>374</v>
      </c>
      <c r="B383" s="57">
        <v>701</v>
      </c>
      <c r="C383" s="33" t="s">
        <v>284</v>
      </c>
      <c r="D383" s="33"/>
      <c r="E383" s="85" t="s">
        <v>448</v>
      </c>
      <c r="F383" s="29">
        <f>F384</f>
        <v>2523.6</v>
      </c>
      <c r="G383" s="130">
        <f>G384</f>
        <v>2523.5748400000002</v>
      </c>
      <c r="H383" s="136">
        <f t="shared" si="13"/>
        <v>99.999003011570792</v>
      </c>
    </row>
    <row r="384" spans="1:8" s="21" customFormat="1" ht="13" x14ac:dyDescent="0.3">
      <c r="A384" s="69">
        <v>375</v>
      </c>
      <c r="B384" s="58">
        <v>701</v>
      </c>
      <c r="C384" s="55" t="s">
        <v>284</v>
      </c>
      <c r="D384" s="4" t="s">
        <v>90</v>
      </c>
      <c r="E384" s="91" t="s">
        <v>91</v>
      </c>
      <c r="F384" s="65">
        <f>72.4+2451.2</f>
        <v>2523.6</v>
      </c>
      <c r="G384" s="131">
        <v>2523.5748400000002</v>
      </c>
      <c r="H384" s="135">
        <f t="shared" si="13"/>
        <v>99.999003011570792</v>
      </c>
    </row>
    <row r="385" spans="1:8" ht="39" x14ac:dyDescent="0.3">
      <c r="A385" s="69">
        <v>376</v>
      </c>
      <c r="B385" s="1">
        <v>701</v>
      </c>
      <c r="C385" s="2" t="s">
        <v>439</v>
      </c>
      <c r="D385" s="4"/>
      <c r="E385" s="92" t="s">
        <v>751</v>
      </c>
      <c r="F385" s="29">
        <f>F386</f>
        <v>3301.4</v>
      </c>
      <c r="G385" s="130">
        <f>G386</f>
        <v>3268.4524000000001</v>
      </c>
      <c r="H385" s="136">
        <f t="shared" si="13"/>
        <v>99.002011267946926</v>
      </c>
    </row>
    <row r="386" spans="1:8" ht="39" x14ac:dyDescent="0.3">
      <c r="A386" s="69">
        <v>377</v>
      </c>
      <c r="B386" s="1">
        <v>701</v>
      </c>
      <c r="C386" s="2" t="s">
        <v>440</v>
      </c>
      <c r="D386" s="4"/>
      <c r="E386" s="85" t="s">
        <v>456</v>
      </c>
      <c r="F386" s="29">
        <f>F387</f>
        <v>3301.4</v>
      </c>
      <c r="G386" s="130">
        <f>G387</f>
        <v>3268.4524000000001</v>
      </c>
      <c r="H386" s="136">
        <f t="shared" si="13"/>
        <v>99.002011267946926</v>
      </c>
    </row>
    <row r="387" spans="1:8" ht="13" x14ac:dyDescent="0.25">
      <c r="A387" s="69">
        <v>378</v>
      </c>
      <c r="B387" s="3">
        <v>701</v>
      </c>
      <c r="C387" s="4" t="s">
        <v>440</v>
      </c>
      <c r="D387" s="4" t="s">
        <v>90</v>
      </c>
      <c r="E387" s="91" t="s">
        <v>91</v>
      </c>
      <c r="F387" s="65">
        <f>3854.4-553</f>
        <v>3301.4</v>
      </c>
      <c r="G387" s="131">
        <v>3268.4524000000001</v>
      </c>
      <c r="H387" s="135">
        <f t="shared" si="13"/>
        <v>99.002011267946926</v>
      </c>
    </row>
    <row r="388" spans="1:8" ht="13" x14ac:dyDescent="0.3">
      <c r="A388" s="69">
        <v>379</v>
      </c>
      <c r="B388" s="1">
        <v>701</v>
      </c>
      <c r="C388" s="96" t="s">
        <v>189</v>
      </c>
      <c r="D388" s="96"/>
      <c r="E388" s="102" t="s">
        <v>156</v>
      </c>
      <c r="F388" s="29">
        <f>F391+F389</f>
        <v>1707.6</v>
      </c>
      <c r="G388" s="130">
        <f>G391+G389</f>
        <v>1239.60637</v>
      </c>
      <c r="H388" s="136">
        <f t="shared" si="13"/>
        <v>72.593486179433114</v>
      </c>
    </row>
    <row r="389" spans="1:8" ht="52" x14ac:dyDescent="0.3">
      <c r="A389" s="69">
        <v>380</v>
      </c>
      <c r="B389" s="1">
        <v>701</v>
      </c>
      <c r="C389" s="10" t="s">
        <v>730</v>
      </c>
      <c r="D389" s="4"/>
      <c r="E389" s="92" t="s">
        <v>735</v>
      </c>
      <c r="F389" s="29">
        <f>F390</f>
        <v>521</v>
      </c>
      <c r="G389" s="130">
        <f>G390</f>
        <v>521</v>
      </c>
      <c r="H389" s="136">
        <f t="shared" si="13"/>
        <v>100</v>
      </c>
    </row>
    <row r="390" spans="1:8" ht="13" x14ac:dyDescent="0.25">
      <c r="A390" s="69">
        <v>381</v>
      </c>
      <c r="B390" s="3">
        <v>701</v>
      </c>
      <c r="C390" s="12" t="s">
        <v>730</v>
      </c>
      <c r="D390" s="4" t="s">
        <v>90</v>
      </c>
      <c r="E390" s="91" t="s">
        <v>91</v>
      </c>
      <c r="F390" s="71">
        <v>521</v>
      </c>
      <c r="G390" s="132">
        <v>521</v>
      </c>
      <c r="H390" s="135">
        <f t="shared" si="13"/>
        <v>100</v>
      </c>
    </row>
    <row r="391" spans="1:8" ht="13" x14ac:dyDescent="0.3">
      <c r="A391" s="69">
        <v>382</v>
      </c>
      <c r="B391" s="1">
        <v>701</v>
      </c>
      <c r="C391" s="10" t="s">
        <v>679</v>
      </c>
      <c r="D391" s="4"/>
      <c r="E391" s="85" t="s">
        <v>680</v>
      </c>
      <c r="F391" s="29">
        <f>F392</f>
        <v>1186.5999999999999</v>
      </c>
      <c r="G391" s="130">
        <f>G392</f>
        <v>718.60636999999997</v>
      </c>
      <c r="H391" s="136">
        <f t="shared" si="13"/>
        <v>60.560118826900386</v>
      </c>
    </row>
    <row r="392" spans="1:8" ht="13" x14ac:dyDescent="0.25">
      <c r="A392" s="69">
        <v>383</v>
      </c>
      <c r="B392" s="3">
        <v>701</v>
      </c>
      <c r="C392" s="12" t="s">
        <v>679</v>
      </c>
      <c r="D392" s="4" t="s">
        <v>90</v>
      </c>
      <c r="E392" s="91" t="s">
        <v>91</v>
      </c>
      <c r="F392" s="71">
        <v>1186.5999999999999</v>
      </c>
      <c r="G392" s="132">
        <v>718.60636999999997</v>
      </c>
      <c r="H392" s="135">
        <f t="shared" si="13"/>
        <v>60.560118826900386</v>
      </c>
    </row>
    <row r="393" spans="1:8" ht="13" x14ac:dyDescent="0.3">
      <c r="A393" s="69">
        <v>384</v>
      </c>
      <c r="B393" s="87">
        <v>702</v>
      </c>
      <c r="C393" s="10"/>
      <c r="D393" s="2"/>
      <c r="E393" s="85" t="s">
        <v>21</v>
      </c>
      <c r="F393" s="29">
        <f>F394+F425+F428</f>
        <v>531441</v>
      </c>
      <c r="G393" s="130">
        <f>G394+G425+G428</f>
        <v>530297.13447000005</v>
      </c>
      <c r="H393" s="136">
        <f t="shared" si="13"/>
        <v>99.784761520093497</v>
      </c>
    </row>
    <row r="394" spans="1:8" ht="39" x14ac:dyDescent="0.3">
      <c r="A394" s="69">
        <v>385</v>
      </c>
      <c r="B394" s="57">
        <v>702</v>
      </c>
      <c r="C394" s="2" t="s">
        <v>279</v>
      </c>
      <c r="D394" s="2"/>
      <c r="E394" s="92" t="s">
        <v>744</v>
      </c>
      <c r="F394" s="29">
        <f>F395+F410</f>
        <v>518679.60000000003</v>
      </c>
      <c r="G394" s="130">
        <f>G395+G410</f>
        <v>517592.36272000003</v>
      </c>
      <c r="H394" s="136">
        <f t="shared" si="13"/>
        <v>99.790383643389873</v>
      </c>
    </row>
    <row r="395" spans="1:8" ht="26" x14ac:dyDescent="0.3">
      <c r="A395" s="69">
        <v>386</v>
      </c>
      <c r="B395" s="57">
        <v>702</v>
      </c>
      <c r="C395" s="2" t="s">
        <v>285</v>
      </c>
      <c r="D395" s="2"/>
      <c r="E395" s="92" t="s">
        <v>122</v>
      </c>
      <c r="F395" s="29">
        <f>F396+F398+F400+F402+F404+F406+F408</f>
        <v>477309.7</v>
      </c>
      <c r="G395" s="130">
        <f>G396+G398+G400+G402+G404+G406+G408</f>
        <v>477019.44203000003</v>
      </c>
      <c r="H395" s="136">
        <f t="shared" ref="H395:H458" si="15">G395/F395*100</f>
        <v>99.939188755225388</v>
      </c>
    </row>
    <row r="396" spans="1:8" ht="39" x14ac:dyDescent="0.3">
      <c r="A396" s="69">
        <v>387</v>
      </c>
      <c r="B396" s="57">
        <v>702</v>
      </c>
      <c r="C396" s="2" t="s">
        <v>286</v>
      </c>
      <c r="D396" s="2"/>
      <c r="E396" s="85" t="s">
        <v>123</v>
      </c>
      <c r="F396" s="29">
        <f>F397</f>
        <v>133700.79999999999</v>
      </c>
      <c r="G396" s="130">
        <f>G397</f>
        <v>133588.35355999999</v>
      </c>
      <c r="H396" s="136">
        <f t="shared" si="15"/>
        <v>99.91589695798379</v>
      </c>
    </row>
    <row r="397" spans="1:8" ht="13" x14ac:dyDescent="0.25">
      <c r="A397" s="69">
        <v>388</v>
      </c>
      <c r="B397" s="58">
        <v>702</v>
      </c>
      <c r="C397" s="4" t="s">
        <v>286</v>
      </c>
      <c r="D397" s="4" t="s">
        <v>90</v>
      </c>
      <c r="E397" s="91" t="s">
        <v>91</v>
      </c>
      <c r="F397" s="65">
        <v>133700.79999999999</v>
      </c>
      <c r="G397" s="131">
        <v>133588.35355999999</v>
      </c>
      <c r="H397" s="135">
        <f t="shared" si="15"/>
        <v>99.91589695798379</v>
      </c>
    </row>
    <row r="398" spans="1:8" ht="22.5" customHeight="1" x14ac:dyDescent="0.3">
      <c r="A398" s="69">
        <v>389</v>
      </c>
      <c r="B398" s="57">
        <v>702</v>
      </c>
      <c r="C398" s="2" t="s">
        <v>288</v>
      </c>
      <c r="D398" s="2"/>
      <c r="E398" s="5" t="s">
        <v>560</v>
      </c>
      <c r="F398" s="29">
        <f>F399</f>
        <v>5787</v>
      </c>
      <c r="G398" s="130">
        <f>G399</f>
        <v>5609.4362700000001</v>
      </c>
      <c r="H398" s="136">
        <f t="shared" si="15"/>
        <v>96.931679108346287</v>
      </c>
    </row>
    <row r="399" spans="1:8" s="21" customFormat="1" ht="13" x14ac:dyDescent="0.3">
      <c r="A399" s="69">
        <v>390</v>
      </c>
      <c r="B399" s="58">
        <v>702</v>
      </c>
      <c r="C399" s="4" t="s">
        <v>288</v>
      </c>
      <c r="D399" s="4" t="s">
        <v>90</v>
      </c>
      <c r="E399" s="91" t="s">
        <v>91</v>
      </c>
      <c r="F399" s="65">
        <v>5787</v>
      </c>
      <c r="G399" s="131">
        <v>5609.4362700000001</v>
      </c>
      <c r="H399" s="135">
        <f t="shared" si="15"/>
        <v>96.931679108346287</v>
      </c>
    </row>
    <row r="400" spans="1:8" ht="91" x14ac:dyDescent="0.3">
      <c r="A400" s="69">
        <v>391</v>
      </c>
      <c r="B400" s="57">
        <v>702</v>
      </c>
      <c r="C400" s="33" t="s">
        <v>204</v>
      </c>
      <c r="D400" s="2"/>
      <c r="E400" s="85" t="s">
        <v>97</v>
      </c>
      <c r="F400" s="41">
        <f>F401</f>
        <v>278399.40000000002</v>
      </c>
      <c r="G400" s="133">
        <f>G401</f>
        <v>278399.40000000002</v>
      </c>
      <c r="H400" s="136">
        <f t="shared" si="15"/>
        <v>100</v>
      </c>
    </row>
    <row r="401" spans="1:8" s="21" customFormat="1" ht="13" x14ac:dyDescent="0.3">
      <c r="A401" s="69">
        <v>392</v>
      </c>
      <c r="B401" s="58">
        <v>702</v>
      </c>
      <c r="C401" s="4" t="s">
        <v>204</v>
      </c>
      <c r="D401" s="4" t="s">
        <v>90</v>
      </c>
      <c r="E401" s="91" t="s">
        <v>91</v>
      </c>
      <c r="F401" s="71">
        <v>278399.40000000002</v>
      </c>
      <c r="G401" s="132">
        <v>278399.40000000002</v>
      </c>
      <c r="H401" s="135">
        <f t="shared" si="15"/>
        <v>100</v>
      </c>
    </row>
    <row r="402" spans="1:8" s="21" customFormat="1" ht="104" x14ac:dyDescent="0.3">
      <c r="A402" s="69">
        <v>393</v>
      </c>
      <c r="B402" s="57">
        <v>702</v>
      </c>
      <c r="C402" s="2" t="s">
        <v>205</v>
      </c>
      <c r="D402" s="2"/>
      <c r="E402" s="85" t="s">
        <v>98</v>
      </c>
      <c r="F402" s="41">
        <f>F403</f>
        <v>10301</v>
      </c>
      <c r="G402" s="133">
        <f>G403</f>
        <v>10301</v>
      </c>
      <c r="H402" s="136">
        <f t="shared" si="15"/>
        <v>100</v>
      </c>
    </row>
    <row r="403" spans="1:8" s="21" customFormat="1" ht="13" x14ac:dyDescent="0.3">
      <c r="A403" s="69">
        <v>394</v>
      </c>
      <c r="B403" s="58">
        <v>702</v>
      </c>
      <c r="C403" s="4" t="s">
        <v>205</v>
      </c>
      <c r="D403" s="4" t="s">
        <v>90</v>
      </c>
      <c r="E403" s="91" t="s">
        <v>91</v>
      </c>
      <c r="F403" s="71">
        <v>10301</v>
      </c>
      <c r="G403" s="132">
        <v>10301</v>
      </c>
      <c r="H403" s="135">
        <f t="shared" si="15"/>
        <v>100</v>
      </c>
    </row>
    <row r="404" spans="1:8" s="21" customFormat="1" ht="27.65" customHeight="1" x14ac:dyDescent="0.3">
      <c r="A404" s="69">
        <v>395</v>
      </c>
      <c r="B404" s="121">
        <v>702</v>
      </c>
      <c r="C404" s="98" t="s">
        <v>289</v>
      </c>
      <c r="D404" s="96"/>
      <c r="E404" s="111" t="s">
        <v>531</v>
      </c>
      <c r="F404" s="29">
        <f>F405</f>
        <v>14591.4</v>
      </c>
      <c r="G404" s="130">
        <f>G405</f>
        <v>14591.1522</v>
      </c>
      <c r="H404" s="136">
        <f t="shared" si="15"/>
        <v>99.998301739380736</v>
      </c>
    </row>
    <row r="405" spans="1:8" s="21" customFormat="1" ht="13" x14ac:dyDescent="0.3">
      <c r="A405" s="69">
        <v>396</v>
      </c>
      <c r="B405" s="122">
        <v>702</v>
      </c>
      <c r="C405" s="97" t="s">
        <v>289</v>
      </c>
      <c r="D405" s="97" t="s">
        <v>90</v>
      </c>
      <c r="E405" s="91" t="s">
        <v>91</v>
      </c>
      <c r="F405" s="71">
        <v>14591.4</v>
      </c>
      <c r="G405" s="132">
        <v>14591.1522</v>
      </c>
      <c r="H405" s="135">
        <f t="shared" si="15"/>
        <v>99.998301739380736</v>
      </c>
    </row>
    <row r="406" spans="1:8" s="21" customFormat="1" ht="78" x14ac:dyDescent="0.3">
      <c r="A406" s="69">
        <v>397</v>
      </c>
      <c r="B406" s="1">
        <v>702</v>
      </c>
      <c r="C406" s="2" t="s">
        <v>513</v>
      </c>
      <c r="D406" s="2"/>
      <c r="E406" s="111" t="s">
        <v>678</v>
      </c>
      <c r="F406" s="29">
        <f>F407</f>
        <v>19225</v>
      </c>
      <c r="G406" s="130">
        <f>G407</f>
        <v>19225</v>
      </c>
      <c r="H406" s="136">
        <f t="shared" si="15"/>
        <v>100</v>
      </c>
    </row>
    <row r="407" spans="1:8" s="21" customFormat="1" ht="13" x14ac:dyDescent="0.3">
      <c r="A407" s="69">
        <v>398</v>
      </c>
      <c r="B407" s="3">
        <v>702</v>
      </c>
      <c r="C407" s="4" t="s">
        <v>513</v>
      </c>
      <c r="D407" s="4" t="s">
        <v>90</v>
      </c>
      <c r="E407" s="7" t="s">
        <v>91</v>
      </c>
      <c r="F407" s="71">
        <v>19225</v>
      </c>
      <c r="G407" s="132">
        <v>19225</v>
      </c>
      <c r="H407" s="135">
        <f t="shared" si="15"/>
        <v>100</v>
      </c>
    </row>
    <row r="408" spans="1:8" s="21" customFormat="1" ht="52" x14ac:dyDescent="0.3">
      <c r="A408" s="69">
        <v>399</v>
      </c>
      <c r="B408" s="1">
        <v>702</v>
      </c>
      <c r="C408" s="2" t="s">
        <v>570</v>
      </c>
      <c r="D408" s="2"/>
      <c r="E408" s="5" t="s">
        <v>677</v>
      </c>
      <c r="F408" s="29">
        <f>F409</f>
        <v>15305.1</v>
      </c>
      <c r="G408" s="130">
        <f>G409</f>
        <v>15305.1</v>
      </c>
      <c r="H408" s="136">
        <f t="shared" si="15"/>
        <v>100</v>
      </c>
    </row>
    <row r="409" spans="1:8" s="21" customFormat="1" ht="13" x14ac:dyDescent="0.3">
      <c r="A409" s="69">
        <v>400</v>
      </c>
      <c r="B409" s="3">
        <v>702</v>
      </c>
      <c r="C409" s="4" t="s">
        <v>570</v>
      </c>
      <c r="D409" s="4" t="s">
        <v>90</v>
      </c>
      <c r="E409" s="7" t="s">
        <v>91</v>
      </c>
      <c r="F409" s="71">
        <v>15305.1</v>
      </c>
      <c r="G409" s="132">
        <v>15305.1</v>
      </c>
      <c r="H409" s="135">
        <f t="shared" si="15"/>
        <v>100</v>
      </c>
    </row>
    <row r="410" spans="1:8" ht="39" x14ac:dyDescent="0.3">
      <c r="A410" s="69">
        <v>401</v>
      </c>
      <c r="B410" s="57">
        <v>702</v>
      </c>
      <c r="C410" s="2" t="s">
        <v>283</v>
      </c>
      <c r="D410" s="2"/>
      <c r="E410" s="92" t="s">
        <v>186</v>
      </c>
      <c r="F410" s="29">
        <f>F411+F417+F423+F415+F413+F419+F421</f>
        <v>41369.9</v>
      </c>
      <c r="G410" s="130">
        <f>G411+G417+G423+G415+G413+G419+G421</f>
        <v>40572.920689999999</v>
      </c>
      <c r="H410" s="136">
        <f t="shared" si="15"/>
        <v>98.073528555785728</v>
      </c>
    </row>
    <row r="411" spans="1:8" s="21" customFormat="1" ht="41.5" customHeight="1" x14ac:dyDescent="0.3">
      <c r="A411" s="69">
        <v>402</v>
      </c>
      <c r="B411" s="57">
        <v>702</v>
      </c>
      <c r="C411" s="33" t="s">
        <v>284</v>
      </c>
      <c r="D411" s="33"/>
      <c r="E411" s="85" t="s">
        <v>448</v>
      </c>
      <c r="F411" s="29">
        <f>F412</f>
        <v>7438.2</v>
      </c>
      <c r="G411" s="130">
        <f>G412</f>
        <v>7149.6560399999998</v>
      </c>
      <c r="H411" s="136">
        <f t="shared" si="15"/>
        <v>96.120782447366295</v>
      </c>
    </row>
    <row r="412" spans="1:8" s="21" customFormat="1" ht="13" x14ac:dyDescent="0.3">
      <c r="A412" s="69">
        <v>403</v>
      </c>
      <c r="B412" s="58">
        <v>702</v>
      </c>
      <c r="C412" s="55" t="s">
        <v>284</v>
      </c>
      <c r="D412" s="4" t="s">
        <v>90</v>
      </c>
      <c r="E412" s="91" t="s">
        <v>91</v>
      </c>
      <c r="F412" s="65">
        <v>7438.2</v>
      </c>
      <c r="G412" s="131">
        <v>7149.6560399999998</v>
      </c>
      <c r="H412" s="135">
        <f t="shared" si="15"/>
        <v>96.120782447366295</v>
      </c>
    </row>
    <row r="413" spans="1:8" s="21" customFormat="1" ht="18.5" customHeight="1" x14ac:dyDescent="0.3">
      <c r="A413" s="69">
        <v>404</v>
      </c>
      <c r="B413" s="57">
        <v>702</v>
      </c>
      <c r="C413" s="33" t="s">
        <v>544</v>
      </c>
      <c r="D413" s="2"/>
      <c r="E413" s="85" t="s">
        <v>545</v>
      </c>
      <c r="F413" s="29">
        <f>F414</f>
        <v>2658</v>
      </c>
      <c r="G413" s="130">
        <f>G414</f>
        <v>2585.65004</v>
      </c>
      <c r="H413" s="136">
        <f t="shared" si="15"/>
        <v>97.278030097817904</v>
      </c>
    </row>
    <row r="414" spans="1:8" s="21" customFormat="1" ht="13" x14ac:dyDescent="0.3">
      <c r="A414" s="69">
        <v>405</v>
      </c>
      <c r="B414" s="58">
        <v>702</v>
      </c>
      <c r="C414" s="55" t="s">
        <v>544</v>
      </c>
      <c r="D414" s="4" t="s">
        <v>90</v>
      </c>
      <c r="E414" s="91" t="s">
        <v>91</v>
      </c>
      <c r="F414" s="65">
        <f>2606.6+51.4</f>
        <v>2658</v>
      </c>
      <c r="G414" s="131">
        <v>2585.65004</v>
      </c>
      <c r="H414" s="135">
        <f t="shared" si="15"/>
        <v>97.278030097817904</v>
      </c>
    </row>
    <row r="415" spans="1:8" s="21" customFormat="1" ht="39" x14ac:dyDescent="0.3">
      <c r="A415" s="69">
        <v>406</v>
      </c>
      <c r="B415" s="57">
        <v>702</v>
      </c>
      <c r="C415" s="33" t="s">
        <v>365</v>
      </c>
      <c r="D415" s="2"/>
      <c r="E415" s="85" t="s">
        <v>366</v>
      </c>
      <c r="F415" s="29">
        <f>F416</f>
        <v>299</v>
      </c>
      <c r="G415" s="130">
        <f>G416</f>
        <v>299</v>
      </c>
      <c r="H415" s="136">
        <f t="shared" si="15"/>
        <v>100</v>
      </c>
    </row>
    <row r="416" spans="1:8" s="21" customFormat="1" ht="13" x14ac:dyDescent="0.3">
      <c r="A416" s="69">
        <v>407</v>
      </c>
      <c r="B416" s="58">
        <v>702</v>
      </c>
      <c r="C416" s="55" t="s">
        <v>365</v>
      </c>
      <c r="D416" s="4" t="s">
        <v>90</v>
      </c>
      <c r="E416" s="91" t="s">
        <v>91</v>
      </c>
      <c r="F416" s="65">
        <v>299</v>
      </c>
      <c r="G416" s="131">
        <v>299</v>
      </c>
      <c r="H416" s="135">
        <f t="shared" si="15"/>
        <v>100</v>
      </c>
    </row>
    <row r="417" spans="1:8" s="21" customFormat="1" ht="39" x14ac:dyDescent="0.3">
      <c r="A417" s="69">
        <v>408</v>
      </c>
      <c r="B417" s="57">
        <v>702</v>
      </c>
      <c r="C417" s="33" t="s">
        <v>355</v>
      </c>
      <c r="D417" s="2"/>
      <c r="E417" s="85" t="s">
        <v>374</v>
      </c>
      <c r="F417" s="29">
        <f>F418</f>
        <v>11744</v>
      </c>
      <c r="G417" s="130">
        <f>G418</f>
        <v>11380.253849999999</v>
      </c>
      <c r="H417" s="136">
        <f t="shared" si="15"/>
        <v>96.902706488419611</v>
      </c>
    </row>
    <row r="418" spans="1:8" s="66" customFormat="1" ht="26" x14ac:dyDescent="0.25">
      <c r="A418" s="69">
        <v>409</v>
      </c>
      <c r="B418" s="58">
        <v>702</v>
      </c>
      <c r="C418" s="55" t="s">
        <v>355</v>
      </c>
      <c r="D418" s="55" t="s">
        <v>78</v>
      </c>
      <c r="E418" s="91" t="s">
        <v>77</v>
      </c>
      <c r="F418" s="65">
        <v>11744</v>
      </c>
      <c r="G418" s="131">
        <v>11380.253849999999</v>
      </c>
      <c r="H418" s="135">
        <f t="shared" si="15"/>
        <v>96.902706488419611</v>
      </c>
    </row>
    <row r="419" spans="1:8" s="66" customFormat="1" ht="26" x14ac:dyDescent="0.3">
      <c r="A419" s="69">
        <v>410</v>
      </c>
      <c r="B419" s="57">
        <v>702</v>
      </c>
      <c r="C419" s="33" t="s">
        <v>571</v>
      </c>
      <c r="D419" s="2"/>
      <c r="E419" s="85" t="s">
        <v>572</v>
      </c>
      <c r="F419" s="29">
        <f>F420</f>
        <v>2606.6</v>
      </c>
      <c r="G419" s="130">
        <f>G420</f>
        <v>2534.2500399999999</v>
      </c>
      <c r="H419" s="136">
        <f t="shared" si="15"/>
        <v>97.224355098595865</v>
      </c>
    </row>
    <row r="420" spans="1:8" s="66" customFormat="1" ht="13" x14ac:dyDescent="0.25">
      <c r="A420" s="69">
        <v>411</v>
      </c>
      <c r="B420" s="58">
        <v>702</v>
      </c>
      <c r="C420" s="55" t="s">
        <v>571</v>
      </c>
      <c r="D420" s="4" t="s">
        <v>90</v>
      </c>
      <c r="E420" s="91" t="s">
        <v>91</v>
      </c>
      <c r="F420" s="71">
        <v>2606.6</v>
      </c>
      <c r="G420" s="132">
        <v>2534.2500399999999</v>
      </c>
      <c r="H420" s="135">
        <f t="shared" si="15"/>
        <v>97.224355098595865</v>
      </c>
    </row>
    <row r="421" spans="1:8" s="66" customFormat="1" ht="26" x14ac:dyDescent="0.3">
      <c r="A421" s="69">
        <v>412</v>
      </c>
      <c r="B421" s="57">
        <v>702</v>
      </c>
      <c r="C421" s="33" t="s">
        <v>585</v>
      </c>
      <c r="D421" s="2"/>
      <c r="E421" s="85" t="s">
        <v>586</v>
      </c>
      <c r="F421" s="29">
        <f>F422</f>
        <v>13624.1</v>
      </c>
      <c r="G421" s="130">
        <f>G422</f>
        <v>13624.110720000001</v>
      </c>
      <c r="H421" s="136">
        <f t="shared" si="15"/>
        <v>100.00007868409656</v>
      </c>
    </row>
    <row r="422" spans="1:8" s="66" customFormat="1" ht="26" x14ac:dyDescent="0.25">
      <c r="A422" s="69">
        <v>413</v>
      </c>
      <c r="B422" s="58">
        <v>702</v>
      </c>
      <c r="C422" s="55" t="s">
        <v>585</v>
      </c>
      <c r="D422" s="55" t="s">
        <v>78</v>
      </c>
      <c r="E422" s="91" t="s">
        <v>77</v>
      </c>
      <c r="F422" s="71">
        <f>15544.7-1920.6</f>
        <v>13624.1</v>
      </c>
      <c r="G422" s="132">
        <v>13624.110720000001</v>
      </c>
      <c r="H422" s="135">
        <f t="shared" si="15"/>
        <v>100.00007868409656</v>
      </c>
    </row>
    <row r="423" spans="1:8" s="66" customFormat="1" ht="52" x14ac:dyDescent="0.3">
      <c r="A423" s="69">
        <v>414</v>
      </c>
      <c r="B423" s="57">
        <v>702</v>
      </c>
      <c r="C423" s="33" t="s">
        <v>446</v>
      </c>
      <c r="D423" s="2"/>
      <c r="E423" s="85" t="s">
        <v>485</v>
      </c>
      <c r="F423" s="29">
        <f>F424</f>
        <v>3000</v>
      </c>
      <c r="G423" s="130">
        <f>G424</f>
        <v>3000</v>
      </c>
      <c r="H423" s="136">
        <f t="shared" si="15"/>
        <v>100</v>
      </c>
    </row>
    <row r="424" spans="1:8" s="66" customFormat="1" ht="13" x14ac:dyDescent="0.25">
      <c r="A424" s="69">
        <v>415</v>
      </c>
      <c r="B424" s="58">
        <v>702</v>
      </c>
      <c r="C424" s="55" t="s">
        <v>446</v>
      </c>
      <c r="D424" s="4" t="s">
        <v>90</v>
      </c>
      <c r="E424" s="91" t="s">
        <v>91</v>
      </c>
      <c r="F424" s="65">
        <v>3000</v>
      </c>
      <c r="G424" s="131">
        <v>3000</v>
      </c>
      <c r="H424" s="135">
        <f t="shared" si="15"/>
        <v>100</v>
      </c>
    </row>
    <row r="425" spans="1:8" ht="39" x14ac:dyDescent="0.3">
      <c r="A425" s="69">
        <v>416</v>
      </c>
      <c r="B425" s="1">
        <v>702</v>
      </c>
      <c r="C425" s="2" t="s">
        <v>439</v>
      </c>
      <c r="D425" s="4"/>
      <c r="E425" s="92" t="s">
        <v>751</v>
      </c>
      <c r="F425" s="29">
        <f>F426</f>
        <v>10795.4</v>
      </c>
      <c r="G425" s="130">
        <f>G426</f>
        <v>10738.77175</v>
      </c>
      <c r="H425" s="136">
        <f t="shared" si="15"/>
        <v>99.475440928543648</v>
      </c>
    </row>
    <row r="426" spans="1:8" ht="39" x14ac:dyDescent="0.3">
      <c r="A426" s="69">
        <v>417</v>
      </c>
      <c r="B426" s="1">
        <v>702</v>
      </c>
      <c r="C426" s="2" t="s">
        <v>440</v>
      </c>
      <c r="D426" s="4"/>
      <c r="E426" s="85" t="s">
        <v>456</v>
      </c>
      <c r="F426" s="29">
        <f>F427</f>
        <v>10795.4</v>
      </c>
      <c r="G426" s="130">
        <f>G427</f>
        <v>10738.77175</v>
      </c>
      <c r="H426" s="136">
        <f t="shared" si="15"/>
        <v>99.475440928543648</v>
      </c>
    </row>
    <row r="427" spans="1:8" ht="13" x14ac:dyDescent="0.25">
      <c r="A427" s="69">
        <v>418</v>
      </c>
      <c r="B427" s="3">
        <v>702</v>
      </c>
      <c r="C427" s="4" t="s">
        <v>440</v>
      </c>
      <c r="D427" s="4" t="s">
        <v>90</v>
      </c>
      <c r="E427" s="91" t="s">
        <v>91</v>
      </c>
      <c r="F427" s="65">
        <f>12526.8-1869+137.6</f>
        <v>10795.4</v>
      </c>
      <c r="G427" s="131">
        <v>10738.77175</v>
      </c>
      <c r="H427" s="135">
        <f t="shared" si="15"/>
        <v>99.475440928543648</v>
      </c>
    </row>
    <row r="428" spans="1:8" ht="13" x14ac:dyDescent="0.3">
      <c r="A428" s="69">
        <v>419</v>
      </c>
      <c r="B428" s="100">
        <v>702</v>
      </c>
      <c r="C428" s="96" t="s">
        <v>189</v>
      </c>
      <c r="D428" s="96"/>
      <c r="E428" s="102" t="s">
        <v>156</v>
      </c>
      <c r="F428" s="29">
        <f>F429</f>
        <v>1966</v>
      </c>
      <c r="G428" s="130">
        <f>G429</f>
        <v>1966</v>
      </c>
      <c r="H428" s="136">
        <f t="shared" si="15"/>
        <v>100</v>
      </c>
    </row>
    <row r="429" spans="1:8" ht="52" x14ac:dyDescent="0.3">
      <c r="A429" s="69">
        <v>420</v>
      </c>
      <c r="B429" s="87">
        <v>702</v>
      </c>
      <c r="C429" s="63" t="s">
        <v>730</v>
      </c>
      <c r="D429" s="2"/>
      <c r="E429" s="92" t="s">
        <v>735</v>
      </c>
      <c r="F429" s="29">
        <f>F430</f>
        <v>1966</v>
      </c>
      <c r="G429" s="130">
        <f>G430</f>
        <v>1966</v>
      </c>
      <c r="H429" s="136">
        <f t="shared" si="15"/>
        <v>100</v>
      </c>
    </row>
    <row r="430" spans="1:8" ht="13" x14ac:dyDescent="0.25">
      <c r="A430" s="69">
        <v>421</v>
      </c>
      <c r="B430" s="3">
        <v>702</v>
      </c>
      <c r="C430" s="4" t="s">
        <v>730</v>
      </c>
      <c r="D430" s="4" t="s">
        <v>90</v>
      </c>
      <c r="E430" s="91" t="s">
        <v>91</v>
      </c>
      <c r="F430" s="71">
        <v>1966</v>
      </c>
      <c r="G430" s="132">
        <v>1966</v>
      </c>
      <c r="H430" s="135">
        <f t="shared" si="15"/>
        <v>100</v>
      </c>
    </row>
    <row r="431" spans="1:8" s="21" customFormat="1" ht="13" x14ac:dyDescent="0.3">
      <c r="A431" s="69">
        <v>422</v>
      </c>
      <c r="B431" s="87">
        <v>703</v>
      </c>
      <c r="C431" s="10"/>
      <c r="D431" s="2"/>
      <c r="E431" s="85" t="s">
        <v>354</v>
      </c>
      <c r="F431" s="29">
        <f>F432+F447</f>
        <v>17298.8</v>
      </c>
      <c r="G431" s="130">
        <f>G432+G447</f>
        <v>17213.860710000001</v>
      </c>
      <c r="H431" s="136">
        <f t="shared" si="15"/>
        <v>99.508987386408307</v>
      </c>
    </row>
    <row r="432" spans="1:8" s="21" customFormat="1" ht="39" x14ac:dyDescent="0.3">
      <c r="A432" s="69">
        <v>423</v>
      </c>
      <c r="B432" s="87">
        <v>703</v>
      </c>
      <c r="C432" s="2" t="s">
        <v>279</v>
      </c>
      <c r="D432" s="2"/>
      <c r="E432" s="92" t="s">
        <v>744</v>
      </c>
      <c r="F432" s="29">
        <f>F433+F444</f>
        <v>16798.8</v>
      </c>
      <c r="G432" s="130">
        <f>G433+G444</f>
        <v>16713.860710000001</v>
      </c>
      <c r="H432" s="136">
        <f t="shared" si="15"/>
        <v>99.494372871871803</v>
      </c>
    </row>
    <row r="433" spans="1:8" s="21" customFormat="1" ht="39" x14ac:dyDescent="0.3">
      <c r="A433" s="69">
        <v>424</v>
      </c>
      <c r="B433" s="87">
        <v>703</v>
      </c>
      <c r="C433" s="2" t="s">
        <v>290</v>
      </c>
      <c r="D433" s="2"/>
      <c r="E433" s="92" t="s">
        <v>127</v>
      </c>
      <c r="F433" s="29">
        <f>F442+F434+F437+F439</f>
        <v>16511.8</v>
      </c>
      <c r="G433" s="130">
        <f>G442+G434+G437+G439</f>
        <v>16426.860710000001</v>
      </c>
      <c r="H433" s="136">
        <f t="shared" si="15"/>
        <v>99.485584309402981</v>
      </c>
    </row>
    <row r="434" spans="1:8" s="21" customFormat="1" ht="13" x14ac:dyDescent="0.3">
      <c r="A434" s="69">
        <v>425</v>
      </c>
      <c r="B434" s="57">
        <v>703</v>
      </c>
      <c r="C434" s="2" t="s">
        <v>291</v>
      </c>
      <c r="D434" s="2"/>
      <c r="E434" s="85" t="s">
        <v>129</v>
      </c>
      <c r="F434" s="29">
        <f>F435+F436</f>
        <v>4555</v>
      </c>
      <c r="G434" s="130">
        <f>G435+G436</f>
        <v>4555</v>
      </c>
      <c r="H434" s="136">
        <f t="shared" si="15"/>
        <v>100</v>
      </c>
    </row>
    <row r="435" spans="1:8" s="21" customFormat="1" ht="13" x14ac:dyDescent="0.3">
      <c r="A435" s="69">
        <v>426</v>
      </c>
      <c r="B435" s="58">
        <v>703</v>
      </c>
      <c r="C435" s="4" t="s">
        <v>291</v>
      </c>
      <c r="D435" s="4" t="s">
        <v>44</v>
      </c>
      <c r="E435" s="91" t="s">
        <v>45</v>
      </c>
      <c r="F435" s="65">
        <v>4400</v>
      </c>
      <c r="G435" s="131">
        <v>4400</v>
      </c>
      <c r="H435" s="135">
        <f t="shared" si="15"/>
        <v>100</v>
      </c>
    </row>
    <row r="436" spans="1:8" s="21" customFormat="1" ht="26" x14ac:dyDescent="0.3">
      <c r="A436" s="69">
        <v>427</v>
      </c>
      <c r="B436" s="58">
        <v>703</v>
      </c>
      <c r="C436" s="4" t="s">
        <v>291</v>
      </c>
      <c r="D436" s="4">
        <v>240</v>
      </c>
      <c r="E436" s="91" t="s">
        <v>77</v>
      </c>
      <c r="F436" s="65">
        <f>65+90</f>
        <v>155</v>
      </c>
      <c r="G436" s="131">
        <v>155</v>
      </c>
      <c r="H436" s="135">
        <f t="shared" si="15"/>
        <v>100</v>
      </c>
    </row>
    <row r="437" spans="1:8" s="21" customFormat="1" ht="36" customHeight="1" x14ac:dyDescent="0.3">
      <c r="A437" s="69">
        <v>428</v>
      </c>
      <c r="B437" s="57">
        <v>703</v>
      </c>
      <c r="C437" s="2" t="s">
        <v>380</v>
      </c>
      <c r="D437" s="4"/>
      <c r="E437" s="85" t="s">
        <v>447</v>
      </c>
      <c r="F437" s="29">
        <f>F438</f>
        <v>433.8</v>
      </c>
      <c r="G437" s="130">
        <f>G438</f>
        <v>408.60082999999997</v>
      </c>
      <c r="H437" s="136">
        <f t="shared" si="15"/>
        <v>94.191062701705846</v>
      </c>
    </row>
    <row r="438" spans="1:8" s="21" customFormat="1" ht="13" x14ac:dyDescent="0.3">
      <c r="A438" s="69">
        <v>429</v>
      </c>
      <c r="B438" s="58">
        <v>703</v>
      </c>
      <c r="C438" s="4" t="s">
        <v>380</v>
      </c>
      <c r="D438" s="4" t="s">
        <v>90</v>
      </c>
      <c r="E438" s="91" t="s">
        <v>91</v>
      </c>
      <c r="F438" s="65">
        <v>433.8</v>
      </c>
      <c r="G438" s="131">
        <v>408.60082999999997</v>
      </c>
      <c r="H438" s="135">
        <f t="shared" si="15"/>
        <v>94.191062701705846</v>
      </c>
    </row>
    <row r="439" spans="1:8" s="21" customFormat="1" ht="27" customHeight="1" x14ac:dyDescent="0.3">
      <c r="A439" s="69">
        <v>430</v>
      </c>
      <c r="B439" s="57">
        <v>703</v>
      </c>
      <c r="C439" s="2" t="s">
        <v>477</v>
      </c>
      <c r="D439" s="4"/>
      <c r="E439" s="85" t="s">
        <v>476</v>
      </c>
      <c r="F439" s="29">
        <f>F440+F441</f>
        <v>773</v>
      </c>
      <c r="G439" s="130">
        <f>G440+G441</f>
        <v>713.25987999999995</v>
      </c>
      <c r="H439" s="136">
        <f t="shared" si="15"/>
        <v>92.271653298835702</v>
      </c>
    </row>
    <row r="440" spans="1:8" s="21" customFormat="1" ht="13" x14ac:dyDescent="0.3">
      <c r="A440" s="69">
        <v>431</v>
      </c>
      <c r="B440" s="58">
        <v>703</v>
      </c>
      <c r="C440" s="4" t="s">
        <v>477</v>
      </c>
      <c r="D440" s="4" t="s">
        <v>90</v>
      </c>
      <c r="E440" s="91" t="s">
        <v>91</v>
      </c>
      <c r="F440" s="65">
        <v>648</v>
      </c>
      <c r="G440" s="131">
        <v>612.46002999999996</v>
      </c>
      <c r="H440" s="135">
        <f t="shared" si="15"/>
        <v>94.515436728395059</v>
      </c>
    </row>
    <row r="441" spans="1:8" s="21" customFormat="1" ht="26" x14ac:dyDescent="0.3">
      <c r="A441" s="69">
        <v>432</v>
      </c>
      <c r="B441" s="58">
        <v>703</v>
      </c>
      <c r="C441" s="4" t="s">
        <v>477</v>
      </c>
      <c r="D441" s="4" t="s">
        <v>72</v>
      </c>
      <c r="E441" s="91" t="s">
        <v>712</v>
      </c>
      <c r="F441" s="65">
        <v>125</v>
      </c>
      <c r="G441" s="131">
        <v>100.79985000000001</v>
      </c>
      <c r="H441" s="135">
        <f t="shared" si="15"/>
        <v>80.639880000000005</v>
      </c>
    </row>
    <row r="442" spans="1:8" s="21" customFormat="1" ht="91" x14ac:dyDescent="0.3">
      <c r="A442" s="69">
        <v>433</v>
      </c>
      <c r="B442" s="57">
        <v>703</v>
      </c>
      <c r="C442" s="33" t="s">
        <v>435</v>
      </c>
      <c r="D442" s="2"/>
      <c r="E442" s="85" t="s">
        <v>97</v>
      </c>
      <c r="F442" s="41">
        <f>F443</f>
        <v>10750</v>
      </c>
      <c r="G442" s="133">
        <f>G443</f>
        <v>10750</v>
      </c>
      <c r="H442" s="136">
        <f t="shared" si="15"/>
        <v>100</v>
      </c>
    </row>
    <row r="443" spans="1:8" s="21" customFormat="1" ht="13" x14ac:dyDescent="0.3">
      <c r="A443" s="69">
        <v>434</v>
      </c>
      <c r="B443" s="58">
        <v>703</v>
      </c>
      <c r="C443" s="4" t="s">
        <v>435</v>
      </c>
      <c r="D443" s="4" t="s">
        <v>90</v>
      </c>
      <c r="E443" s="91" t="s">
        <v>91</v>
      </c>
      <c r="F443" s="71">
        <v>10750</v>
      </c>
      <c r="G443" s="132">
        <v>10750</v>
      </c>
      <c r="H443" s="135">
        <f t="shared" si="15"/>
        <v>100</v>
      </c>
    </row>
    <row r="444" spans="1:8" s="21" customFormat="1" ht="39" x14ac:dyDescent="0.3">
      <c r="A444" s="69">
        <v>435</v>
      </c>
      <c r="B444" s="57">
        <v>703</v>
      </c>
      <c r="C444" s="2" t="s">
        <v>283</v>
      </c>
      <c r="D444" s="2"/>
      <c r="E444" s="92" t="s">
        <v>186</v>
      </c>
      <c r="F444" s="29">
        <f>F445</f>
        <v>287</v>
      </c>
      <c r="G444" s="130">
        <f>G445</f>
        <v>287</v>
      </c>
      <c r="H444" s="136">
        <f t="shared" si="15"/>
        <v>100</v>
      </c>
    </row>
    <row r="445" spans="1:8" s="21" customFormat="1" ht="13" x14ac:dyDescent="0.3">
      <c r="A445" s="69">
        <v>436</v>
      </c>
      <c r="B445" s="57">
        <v>703</v>
      </c>
      <c r="C445" s="33" t="s">
        <v>544</v>
      </c>
      <c r="D445" s="2"/>
      <c r="E445" s="85" t="s">
        <v>545</v>
      </c>
      <c r="F445" s="29">
        <f>F446</f>
        <v>287</v>
      </c>
      <c r="G445" s="130">
        <f>G446</f>
        <v>287</v>
      </c>
      <c r="H445" s="136">
        <f t="shared" si="15"/>
        <v>100</v>
      </c>
    </row>
    <row r="446" spans="1:8" s="21" customFormat="1" ht="13" x14ac:dyDescent="0.3">
      <c r="A446" s="69">
        <v>437</v>
      </c>
      <c r="B446" s="58">
        <v>703</v>
      </c>
      <c r="C446" s="55" t="s">
        <v>544</v>
      </c>
      <c r="D446" s="4" t="s">
        <v>90</v>
      </c>
      <c r="E446" s="91" t="s">
        <v>91</v>
      </c>
      <c r="F446" s="65">
        <v>287</v>
      </c>
      <c r="G446" s="131">
        <v>287</v>
      </c>
      <c r="H446" s="135">
        <f t="shared" si="15"/>
        <v>100</v>
      </c>
    </row>
    <row r="447" spans="1:8" s="21" customFormat="1" ht="13" x14ac:dyDescent="0.3">
      <c r="A447" s="69">
        <v>438</v>
      </c>
      <c r="B447" s="57">
        <v>703</v>
      </c>
      <c r="C447" s="2" t="s">
        <v>189</v>
      </c>
      <c r="D447" s="2"/>
      <c r="E447" s="85" t="s">
        <v>156</v>
      </c>
      <c r="F447" s="29">
        <f>F448+F450</f>
        <v>500</v>
      </c>
      <c r="G447" s="130">
        <f>G448+G450</f>
        <v>500</v>
      </c>
      <c r="H447" s="136">
        <f t="shared" si="15"/>
        <v>100</v>
      </c>
    </row>
    <row r="448" spans="1:8" s="21" customFormat="1" ht="26" x14ac:dyDescent="0.3">
      <c r="A448" s="69">
        <v>439</v>
      </c>
      <c r="B448" s="57">
        <v>703</v>
      </c>
      <c r="C448" s="33" t="s">
        <v>706</v>
      </c>
      <c r="D448" s="4"/>
      <c r="E448" s="85" t="s">
        <v>708</v>
      </c>
      <c r="F448" s="29">
        <f>F449</f>
        <v>310</v>
      </c>
      <c r="G448" s="130">
        <f>G449</f>
        <v>310</v>
      </c>
      <c r="H448" s="136">
        <f t="shared" si="15"/>
        <v>100</v>
      </c>
    </row>
    <row r="449" spans="1:8" s="21" customFormat="1" ht="13" x14ac:dyDescent="0.3">
      <c r="A449" s="69">
        <v>440</v>
      </c>
      <c r="B449" s="58">
        <v>703</v>
      </c>
      <c r="C449" s="55" t="s">
        <v>706</v>
      </c>
      <c r="D449" s="4" t="s">
        <v>90</v>
      </c>
      <c r="E449" s="91" t="s">
        <v>91</v>
      </c>
      <c r="F449" s="65">
        <v>310</v>
      </c>
      <c r="G449" s="131">
        <v>310</v>
      </c>
      <c r="H449" s="135">
        <f t="shared" si="15"/>
        <v>100</v>
      </c>
    </row>
    <row r="450" spans="1:8" s="21" customFormat="1" ht="26" x14ac:dyDescent="0.3">
      <c r="A450" s="69">
        <v>441</v>
      </c>
      <c r="B450" s="57">
        <v>703</v>
      </c>
      <c r="C450" s="33" t="s">
        <v>707</v>
      </c>
      <c r="D450" s="4"/>
      <c r="E450" s="85" t="s">
        <v>709</v>
      </c>
      <c r="F450" s="29">
        <f>F451</f>
        <v>190</v>
      </c>
      <c r="G450" s="130">
        <f>G451</f>
        <v>190</v>
      </c>
      <c r="H450" s="136">
        <f t="shared" si="15"/>
        <v>100</v>
      </c>
    </row>
    <row r="451" spans="1:8" s="21" customFormat="1" ht="13" x14ac:dyDescent="0.3">
      <c r="A451" s="69">
        <v>442</v>
      </c>
      <c r="B451" s="58">
        <v>703</v>
      </c>
      <c r="C451" s="55" t="s">
        <v>707</v>
      </c>
      <c r="D451" s="4" t="s">
        <v>90</v>
      </c>
      <c r="E451" s="91" t="s">
        <v>91</v>
      </c>
      <c r="F451" s="65">
        <v>190</v>
      </c>
      <c r="G451" s="131">
        <v>190</v>
      </c>
      <c r="H451" s="135">
        <f t="shared" si="15"/>
        <v>100</v>
      </c>
    </row>
    <row r="452" spans="1:8" s="21" customFormat="1" ht="13" x14ac:dyDescent="0.3">
      <c r="A452" s="69">
        <v>443</v>
      </c>
      <c r="B452" s="57">
        <v>707</v>
      </c>
      <c r="C452" s="2"/>
      <c r="D452" s="2"/>
      <c r="E452" s="5" t="s">
        <v>523</v>
      </c>
      <c r="F452" s="29">
        <f>F453</f>
        <v>5413.7999999999993</v>
      </c>
      <c r="G452" s="130">
        <f>G453</f>
        <v>5392.7002799999991</v>
      </c>
      <c r="H452" s="136">
        <f t="shared" si="15"/>
        <v>99.610260445528084</v>
      </c>
    </row>
    <row r="453" spans="1:8" s="21" customFormat="1" ht="39" x14ac:dyDescent="0.3">
      <c r="A453" s="69">
        <v>444</v>
      </c>
      <c r="B453" s="57">
        <v>707</v>
      </c>
      <c r="C453" s="2" t="s">
        <v>279</v>
      </c>
      <c r="D453" s="2"/>
      <c r="E453" s="92" t="s">
        <v>744</v>
      </c>
      <c r="F453" s="29">
        <f>F454+F467</f>
        <v>5413.7999999999993</v>
      </c>
      <c r="G453" s="130">
        <f>G454+G467</f>
        <v>5392.7002799999991</v>
      </c>
      <c r="H453" s="136">
        <f t="shared" si="15"/>
        <v>99.610260445528084</v>
      </c>
    </row>
    <row r="454" spans="1:8" s="21" customFormat="1" ht="26" x14ac:dyDescent="0.3">
      <c r="A454" s="69">
        <v>445</v>
      </c>
      <c r="B454" s="57">
        <v>707</v>
      </c>
      <c r="C454" s="2" t="s">
        <v>463</v>
      </c>
      <c r="D454" s="2"/>
      <c r="E454" s="92" t="s">
        <v>130</v>
      </c>
      <c r="F454" s="29">
        <f>F457+F455+F459+F461+F465+F463</f>
        <v>5081.7999999999993</v>
      </c>
      <c r="G454" s="130">
        <f>G457+G455+G459+G461+G465+G463</f>
        <v>5060.7002799999991</v>
      </c>
      <c r="H454" s="136">
        <f t="shared" si="15"/>
        <v>99.58479829981502</v>
      </c>
    </row>
    <row r="455" spans="1:8" s="21" customFormat="1" ht="39" x14ac:dyDescent="0.3">
      <c r="A455" s="69">
        <v>446</v>
      </c>
      <c r="B455" s="9">
        <v>707</v>
      </c>
      <c r="C455" s="10" t="s">
        <v>460</v>
      </c>
      <c r="D455" s="2"/>
      <c r="E455" s="85" t="s">
        <v>131</v>
      </c>
      <c r="F455" s="29">
        <f>F456</f>
        <v>850</v>
      </c>
      <c r="G455" s="130">
        <f>G456</f>
        <v>835.32344000000001</v>
      </c>
      <c r="H455" s="136">
        <f t="shared" si="15"/>
        <v>98.273345882352942</v>
      </c>
    </row>
    <row r="456" spans="1:8" ht="13" x14ac:dyDescent="0.25">
      <c r="A456" s="69">
        <v>447</v>
      </c>
      <c r="B456" s="11">
        <v>707</v>
      </c>
      <c r="C456" s="12" t="s">
        <v>460</v>
      </c>
      <c r="D456" s="4" t="s">
        <v>90</v>
      </c>
      <c r="E456" s="91" t="s">
        <v>91</v>
      </c>
      <c r="F456" s="65">
        <v>850</v>
      </c>
      <c r="G456" s="131">
        <v>835.32344000000001</v>
      </c>
      <c r="H456" s="135">
        <f t="shared" si="15"/>
        <v>98.273345882352942</v>
      </c>
    </row>
    <row r="457" spans="1:8" ht="30.65" customHeight="1" x14ac:dyDescent="0.3">
      <c r="A457" s="69">
        <v>448</v>
      </c>
      <c r="B457" s="57">
        <v>707</v>
      </c>
      <c r="C457" s="2" t="s">
        <v>461</v>
      </c>
      <c r="D457" s="2"/>
      <c r="E457" s="85" t="s">
        <v>141</v>
      </c>
      <c r="F457" s="29">
        <f>F458</f>
        <v>2738.4</v>
      </c>
      <c r="G457" s="130">
        <f>G458</f>
        <v>2731.9768399999998</v>
      </c>
      <c r="H457" s="136">
        <f t="shared" si="15"/>
        <v>99.765441133508602</v>
      </c>
    </row>
    <row r="458" spans="1:8" ht="13" x14ac:dyDescent="0.25">
      <c r="A458" s="69">
        <v>449</v>
      </c>
      <c r="B458" s="58">
        <v>707</v>
      </c>
      <c r="C458" s="4" t="s">
        <v>461</v>
      </c>
      <c r="D458" s="4" t="s">
        <v>90</v>
      </c>
      <c r="E458" s="91" t="s">
        <v>91</v>
      </c>
      <c r="F458" s="65">
        <f>2670-17.9+86.3-1200+1200</f>
        <v>2738.4</v>
      </c>
      <c r="G458" s="131">
        <v>2731.9768399999998</v>
      </c>
      <c r="H458" s="135">
        <f t="shared" si="15"/>
        <v>99.765441133508602</v>
      </c>
    </row>
    <row r="459" spans="1:8" ht="13" x14ac:dyDescent="0.3">
      <c r="A459" s="69">
        <v>450</v>
      </c>
      <c r="B459" s="57">
        <v>707</v>
      </c>
      <c r="C459" s="2" t="s">
        <v>575</v>
      </c>
      <c r="D459" s="2"/>
      <c r="E459" s="85" t="s">
        <v>576</v>
      </c>
      <c r="F459" s="29">
        <f>F460</f>
        <v>626</v>
      </c>
      <c r="G459" s="130">
        <f>G460</f>
        <v>626</v>
      </c>
      <c r="H459" s="136">
        <f t="shared" ref="H459:H522" si="16">G459/F459*100</f>
        <v>100</v>
      </c>
    </row>
    <row r="460" spans="1:8" ht="13" x14ac:dyDescent="0.25">
      <c r="A460" s="69">
        <v>451</v>
      </c>
      <c r="B460" s="58">
        <v>707</v>
      </c>
      <c r="C460" s="4" t="s">
        <v>575</v>
      </c>
      <c r="D460" s="4" t="s">
        <v>90</v>
      </c>
      <c r="E460" s="91" t="s">
        <v>91</v>
      </c>
      <c r="F460" s="71">
        <v>626</v>
      </c>
      <c r="G460" s="132">
        <v>626</v>
      </c>
      <c r="H460" s="135">
        <f t="shared" si="16"/>
        <v>100</v>
      </c>
    </row>
    <row r="461" spans="1:8" ht="26" x14ac:dyDescent="0.3">
      <c r="A461" s="69">
        <v>452</v>
      </c>
      <c r="B461" s="57">
        <v>707</v>
      </c>
      <c r="C461" s="2" t="s">
        <v>577</v>
      </c>
      <c r="D461" s="2"/>
      <c r="E461" s="85" t="s">
        <v>578</v>
      </c>
      <c r="F461" s="29">
        <f>F462</f>
        <v>270</v>
      </c>
      <c r="G461" s="130">
        <f>G462</f>
        <v>270</v>
      </c>
      <c r="H461" s="136">
        <f t="shared" si="16"/>
        <v>100</v>
      </c>
    </row>
    <row r="462" spans="1:8" ht="13" x14ac:dyDescent="0.25">
      <c r="A462" s="69">
        <v>453</v>
      </c>
      <c r="B462" s="58">
        <v>707</v>
      </c>
      <c r="C462" s="4" t="s">
        <v>577</v>
      </c>
      <c r="D462" s="4" t="s">
        <v>90</v>
      </c>
      <c r="E462" s="91" t="s">
        <v>91</v>
      </c>
      <c r="F462" s="71">
        <f>243.1+26.9</f>
        <v>270</v>
      </c>
      <c r="G462" s="132">
        <v>270</v>
      </c>
      <c r="H462" s="135">
        <f t="shared" si="16"/>
        <v>100</v>
      </c>
    </row>
    <row r="463" spans="1:8" ht="26" x14ac:dyDescent="0.3">
      <c r="A463" s="69">
        <v>454</v>
      </c>
      <c r="B463" s="57">
        <v>707</v>
      </c>
      <c r="C463" s="2" t="s">
        <v>593</v>
      </c>
      <c r="D463" s="2"/>
      <c r="E463" s="92" t="s">
        <v>605</v>
      </c>
      <c r="F463" s="29">
        <f>F464</f>
        <v>417.4</v>
      </c>
      <c r="G463" s="130">
        <f>G464</f>
        <v>417.4</v>
      </c>
      <c r="H463" s="136">
        <f t="shared" si="16"/>
        <v>100</v>
      </c>
    </row>
    <row r="464" spans="1:8" ht="13" x14ac:dyDescent="0.25">
      <c r="A464" s="69">
        <v>455</v>
      </c>
      <c r="B464" s="58">
        <v>707</v>
      </c>
      <c r="C464" s="4" t="s">
        <v>593</v>
      </c>
      <c r="D464" s="4" t="s">
        <v>90</v>
      </c>
      <c r="E464" s="91" t="s">
        <v>91</v>
      </c>
      <c r="F464" s="65">
        <v>417.4</v>
      </c>
      <c r="G464" s="131">
        <v>417.4</v>
      </c>
      <c r="H464" s="135">
        <f t="shared" si="16"/>
        <v>100</v>
      </c>
    </row>
    <row r="465" spans="1:8" ht="39" x14ac:dyDescent="0.3">
      <c r="A465" s="69">
        <v>456</v>
      </c>
      <c r="B465" s="57">
        <v>707</v>
      </c>
      <c r="C465" s="2" t="s">
        <v>592</v>
      </c>
      <c r="D465" s="2"/>
      <c r="E465" s="92" t="s">
        <v>604</v>
      </c>
      <c r="F465" s="29">
        <f>F466</f>
        <v>180</v>
      </c>
      <c r="G465" s="130">
        <f>G466</f>
        <v>180</v>
      </c>
      <c r="H465" s="136">
        <f t="shared" si="16"/>
        <v>100</v>
      </c>
    </row>
    <row r="466" spans="1:8" ht="13" x14ac:dyDescent="0.25">
      <c r="A466" s="69">
        <v>457</v>
      </c>
      <c r="B466" s="58">
        <v>707</v>
      </c>
      <c r="C466" s="4" t="s">
        <v>592</v>
      </c>
      <c r="D466" s="4" t="s">
        <v>90</v>
      </c>
      <c r="E466" s="91" t="s">
        <v>91</v>
      </c>
      <c r="F466" s="65">
        <f>162.1+17.9</f>
        <v>180</v>
      </c>
      <c r="G466" s="131">
        <v>180</v>
      </c>
      <c r="H466" s="135">
        <f t="shared" si="16"/>
        <v>100</v>
      </c>
    </row>
    <row r="467" spans="1:8" ht="26" x14ac:dyDescent="0.3">
      <c r="A467" s="69">
        <v>458</v>
      </c>
      <c r="B467" s="57">
        <v>707</v>
      </c>
      <c r="C467" s="2" t="s">
        <v>464</v>
      </c>
      <c r="D467" s="2"/>
      <c r="E467" s="92" t="s">
        <v>142</v>
      </c>
      <c r="F467" s="29">
        <f>F468+F470+F472</f>
        <v>332</v>
      </c>
      <c r="G467" s="130">
        <f>G468+G470+G472</f>
        <v>332</v>
      </c>
      <c r="H467" s="136">
        <f t="shared" si="16"/>
        <v>100</v>
      </c>
    </row>
    <row r="468" spans="1:8" ht="26" x14ac:dyDescent="0.3">
      <c r="A468" s="69">
        <v>459</v>
      </c>
      <c r="B468" s="57">
        <v>707</v>
      </c>
      <c r="C468" s="2" t="s">
        <v>462</v>
      </c>
      <c r="D468" s="2"/>
      <c r="E468" s="85" t="s">
        <v>143</v>
      </c>
      <c r="F468" s="29">
        <f>F469</f>
        <v>20</v>
      </c>
      <c r="G468" s="130">
        <f>G469</f>
        <v>20</v>
      </c>
      <c r="H468" s="136">
        <f t="shared" si="16"/>
        <v>100</v>
      </c>
    </row>
    <row r="469" spans="1:8" s="21" customFormat="1" ht="13" x14ac:dyDescent="0.3">
      <c r="A469" s="69">
        <v>460</v>
      </c>
      <c r="B469" s="58">
        <v>707</v>
      </c>
      <c r="C469" s="4" t="s">
        <v>462</v>
      </c>
      <c r="D469" s="4" t="s">
        <v>90</v>
      </c>
      <c r="E469" s="91" t="s">
        <v>91</v>
      </c>
      <c r="F469" s="65">
        <v>20</v>
      </c>
      <c r="G469" s="131">
        <v>20</v>
      </c>
      <c r="H469" s="135">
        <f t="shared" si="16"/>
        <v>100</v>
      </c>
    </row>
    <row r="470" spans="1:8" s="21" customFormat="1" ht="31.5" customHeight="1" x14ac:dyDescent="0.3">
      <c r="A470" s="69">
        <v>461</v>
      </c>
      <c r="B470" s="57">
        <v>707</v>
      </c>
      <c r="C470" s="2" t="s">
        <v>579</v>
      </c>
      <c r="D470" s="2"/>
      <c r="E470" s="85" t="s">
        <v>580</v>
      </c>
      <c r="F470" s="29">
        <f>F471</f>
        <v>187.1</v>
      </c>
      <c r="G470" s="130">
        <f>G471</f>
        <v>187.1</v>
      </c>
      <c r="H470" s="136">
        <f t="shared" si="16"/>
        <v>100</v>
      </c>
    </row>
    <row r="471" spans="1:8" s="21" customFormat="1" ht="13" x14ac:dyDescent="0.3">
      <c r="A471" s="69">
        <v>462</v>
      </c>
      <c r="B471" s="58">
        <v>707</v>
      </c>
      <c r="C471" s="4" t="s">
        <v>579</v>
      </c>
      <c r="D471" s="4" t="s">
        <v>90</v>
      </c>
      <c r="E471" s="91" t="s">
        <v>91</v>
      </c>
      <c r="F471" s="71">
        <v>187.1</v>
      </c>
      <c r="G471" s="132">
        <v>187.1</v>
      </c>
      <c r="H471" s="135">
        <f t="shared" si="16"/>
        <v>100</v>
      </c>
    </row>
    <row r="472" spans="1:8" s="21" customFormat="1" ht="39" x14ac:dyDescent="0.3">
      <c r="A472" s="69">
        <v>463</v>
      </c>
      <c r="B472" s="57">
        <v>707</v>
      </c>
      <c r="C472" s="2" t="s">
        <v>600</v>
      </c>
      <c r="D472" s="2"/>
      <c r="E472" s="92" t="s">
        <v>603</v>
      </c>
      <c r="F472" s="29">
        <f>F473</f>
        <v>124.9</v>
      </c>
      <c r="G472" s="130">
        <f>G473</f>
        <v>124.9</v>
      </c>
      <c r="H472" s="136">
        <f t="shared" si="16"/>
        <v>100</v>
      </c>
    </row>
    <row r="473" spans="1:8" s="21" customFormat="1" ht="13" x14ac:dyDescent="0.3">
      <c r="A473" s="69">
        <v>464</v>
      </c>
      <c r="B473" s="58">
        <v>707</v>
      </c>
      <c r="C473" s="4" t="s">
        <v>600</v>
      </c>
      <c r="D473" s="4" t="s">
        <v>90</v>
      </c>
      <c r="E473" s="91" t="s">
        <v>91</v>
      </c>
      <c r="F473" s="65">
        <v>124.9</v>
      </c>
      <c r="G473" s="131">
        <v>124.9</v>
      </c>
      <c r="H473" s="135">
        <f t="shared" si="16"/>
        <v>100</v>
      </c>
    </row>
    <row r="474" spans="1:8" s="21" customFormat="1" ht="13" x14ac:dyDescent="0.3">
      <c r="A474" s="69">
        <v>465</v>
      </c>
      <c r="B474" s="57">
        <v>709</v>
      </c>
      <c r="C474" s="2"/>
      <c r="D474" s="2"/>
      <c r="E474" s="85" t="s">
        <v>22</v>
      </c>
      <c r="F474" s="29">
        <f>F475+F514+F523+F529+F532</f>
        <v>75244.400000000009</v>
      </c>
      <c r="G474" s="130">
        <f>G475+G514+G523+G529+G532</f>
        <v>69370.888720000003</v>
      </c>
      <c r="H474" s="136">
        <f t="shared" si="16"/>
        <v>92.194088490306243</v>
      </c>
    </row>
    <row r="475" spans="1:8" s="21" customFormat="1" ht="39" x14ac:dyDescent="0.3">
      <c r="A475" s="69">
        <v>466</v>
      </c>
      <c r="B475" s="57">
        <v>709</v>
      </c>
      <c r="C475" s="2" t="s">
        <v>279</v>
      </c>
      <c r="D475" s="2"/>
      <c r="E475" s="92" t="s">
        <v>744</v>
      </c>
      <c r="F475" s="29">
        <f>F504+F479+F493+F476</f>
        <v>72866.600000000006</v>
      </c>
      <c r="G475" s="130">
        <f>G504+G479+G493+G476</f>
        <v>67001.993289999999</v>
      </c>
      <c r="H475" s="136">
        <f t="shared" si="16"/>
        <v>91.951584525694898</v>
      </c>
    </row>
    <row r="476" spans="1:8" s="21" customFormat="1" ht="26" x14ac:dyDescent="0.3">
      <c r="A476" s="69">
        <v>467</v>
      </c>
      <c r="B476" s="57">
        <v>709</v>
      </c>
      <c r="C476" s="2" t="s">
        <v>285</v>
      </c>
      <c r="D476" s="2"/>
      <c r="E476" s="92" t="s">
        <v>122</v>
      </c>
      <c r="F476" s="29">
        <f>F477</f>
        <v>5495.1</v>
      </c>
      <c r="G476" s="130">
        <f>G477</f>
        <v>5495.1</v>
      </c>
      <c r="H476" s="136">
        <f t="shared" si="16"/>
        <v>100</v>
      </c>
    </row>
    <row r="477" spans="1:8" s="21" customFormat="1" ht="52" x14ac:dyDescent="0.3">
      <c r="A477" s="69">
        <v>468</v>
      </c>
      <c r="B477" s="57">
        <v>709</v>
      </c>
      <c r="C477" s="2" t="s">
        <v>694</v>
      </c>
      <c r="D477" s="2"/>
      <c r="E477" s="85" t="s">
        <v>681</v>
      </c>
      <c r="F477" s="29">
        <f>F478</f>
        <v>5495.1</v>
      </c>
      <c r="G477" s="130">
        <f>G478</f>
        <v>5495.1</v>
      </c>
      <c r="H477" s="136">
        <f t="shared" si="16"/>
        <v>100</v>
      </c>
    </row>
    <row r="478" spans="1:8" s="21" customFormat="1" ht="13" x14ac:dyDescent="0.3">
      <c r="A478" s="69">
        <v>469</v>
      </c>
      <c r="B478" s="58">
        <v>709</v>
      </c>
      <c r="C478" s="4" t="s">
        <v>694</v>
      </c>
      <c r="D478" s="4" t="s">
        <v>90</v>
      </c>
      <c r="E478" s="91" t="s">
        <v>91</v>
      </c>
      <c r="F478" s="71">
        <v>5495.1</v>
      </c>
      <c r="G478" s="132">
        <v>5495.1</v>
      </c>
      <c r="H478" s="135">
        <f t="shared" si="16"/>
        <v>100</v>
      </c>
    </row>
    <row r="479" spans="1:8" ht="39" x14ac:dyDescent="0.3">
      <c r="A479" s="69">
        <v>470</v>
      </c>
      <c r="B479" s="57">
        <v>709</v>
      </c>
      <c r="C479" s="33" t="s">
        <v>290</v>
      </c>
      <c r="D479" s="2"/>
      <c r="E479" s="92" t="s">
        <v>127</v>
      </c>
      <c r="F479" s="29">
        <f>F484+F487+F491+F483+F480+F489</f>
        <v>25888</v>
      </c>
      <c r="G479" s="130">
        <f>G484+G487+G491+G483+G480+G489</f>
        <v>25854.704469999997</v>
      </c>
      <c r="H479" s="136">
        <f t="shared" si="16"/>
        <v>99.871386240729294</v>
      </c>
    </row>
    <row r="480" spans="1:8" ht="13" x14ac:dyDescent="0.3">
      <c r="A480" s="69">
        <v>471</v>
      </c>
      <c r="B480" s="57">
        <v>709</v>
      </c>
      <c r="C480" s="33" t="s">
        <v>291</v>
      </c>
      <c r="D480" s="2"/>
      <c r="E480" s="85" t="s">
        <v>129</v>
      </c>
      <c r="F480" s="29">
        <f>F481</f>
        <v>5294.5</v>
      </c>
      <c r="G480" s="130">
        <f>G481</f>
        <v>5293.1</v>
      </c>
      <c r="H480" s="136">
        <f t="shared" si="16"/>
        <v>99.973557465294178</v>
      </c>
    </row>
    <row r="481" spans="1:8" ht="13" x14ac:dyDescent="0.25">
      <c r="A481" s="69">
        <v>472</v>
      </c>
      <c r="B481" s="58">
        <v>709</v>
      </c>
      <c r="C481" s="55" t="s">
        <v>291</v>
      </c>
      <c r="D481" s="4" t="s">
        <v>90</v>
      </c>
      <c r="E481" s="91" t="s">
        <v>91</v>
      </c>
      <c r="F481" s="65">
        <f>3994+100.5-1000+1000+1200</f>
        <v>5294.5</v>
      </c>
      <c r="G481" s="131">
        <v>5293.1</v>
      </c>
      <c r="H481" s="135">
        <f t="shared" si="16"/>
        <v>99.973557465294178</v>
      </c>
    </row>
    <row r="482" spans="1:8" ht="26" x14ac:dyDescent="0.3">
      <c r="A482" s="69">
        <v>473</v>
      </c>
      <c r="B482" s="87">
        <v>709</v>
      </c>
      <c r="C482" s="82" t="s">
        <v>295</v>
      </c>
      <c r="D482" s="10"/>
      <c r="E482" s="85" t="s">
        <v>126</v>
      </c>
      <c r="F482" s="29">
        <f>F483</f>
        <v>1106.3</v>
      </c>
      <c r="G482" s="130">
        <f>G483</f>
        <v>1106.26127</v>
      </c>
      <c r="H482" s="136">
        <f t="shared" si="16"/>
        <v>99.996499141281745</v>
      </c>
    </row>
    <row r="483" spans="1:8" ht="13" x14ac:dyDescent="0.25">
      <c r="A483" s="69">
        <v>474</v>
      </c>
      <c r="B483" s="88">
        <v>709</v>
      </c>
      <c r="C483" s="12" t="s">
        <v>295</v>
      </c>
      <c r="D483" s="4" t="s">
        <v>90</v>
      </c>
      <c r="E483" s="91" t="s">
        <v>91</v>
      </c>
      <c r="F483" s="65">
        <f>1293.1-186.8</f>
        <v>1106.3</v>
      </c>
      <c r="G483" s="131">
        <v>1106.26127</v>
      </c>
      <c r="H483" s="135">
        <f t="shared" si="16"/>
        <v>99.996499141281745</v>
      </c>
    </row>
    <row r="484" spans="1:8" ht="66.650000000000006" customHeight="1" x14ac:dyDescent="0.3">
      <c r="A484" s="69">
        <v>475</v>
      </c>
      <c r="B484" s="57">
        <v>709</v>
      </c>
      <c r="C484" s="2" t="s">
        <v>379</v>
      </c>
      <c r="D484" s="4"/>
      <c r="E484" s="85" t="s">
        <v>530</v>
      </c>
      <c r="F484" s="29">
        <f>F485+F486</f>
        <v>1127.5</v>
      </c>
      <c r="G484" s="130">
        <f>G485+G486</f>
        <v>1127.5</v>
      </c>
      <c r="H484" s="136">
        <f t="shared" si="16"/>
        <v>100</v>
      </c>
    </row>
    <row r="485" spans="1:8" ht="26" x14ac:dyDescent="0.25">
      <c r="A485" s="69">
        <v>476</v>
      </c>
      <c r="B485" s="58">
        <v>709</v>
      </c>
      <c r="C485" s="4" t="s">
        <v>379</v>
      </c>
      <c r="D485" s="4" t="s">
        <v>78</v>
      </c>
      <c r="E485" s="91" t="s">
        <v>77</v>
      </c>
      <c r="F485" s="71">
        <v>63.8</v>
      </c>
      <c r="G485" s="132">
        <v>63.82</v>
      </c>
      <c r="H485" s="135">
        <f t="shared" si="16"/>
        <v>100.03134796238244</v>
      </c>
    </row>
    <row r="486" spans="1:8" s="21" customFormat="1" ht="13" x14ac:dyDescent="0.3">
      <c r="A486" s="69">
        <v>477</v>
      </c>
      <c r="B486" s="58">
        <v>709</v>
      </c>
      <c r="C486" s="4" t="s">
        <v>379</v>
      </c>
      <c r="D486" s="4" t="s">
        <v>90</v>
      </c>
      <c r="E486" s="91" t="s">
        <v>91</v>
      </c>
      <c r="F486" s="71">
        <v>1063.7</v>
      </c>
      <c r="G486" s="132">
        <v>1063.68</v>
      </c>
      <c r="H486" s="135">
        <f t="shared" si="16"/>
        <v>99.998119770612021</v>
      </c>
    </row>
    <row r="487" spans="1:8" ht="39" x14ac:dyDescent="0.3">
      <c r="A487" s="69">
        <v>478</v>
      </c>
      <c r="B487" s="57">
        <v>709</v>
      </c>
      <c r="C487" s="2" t="s">
        <v>206</v>
      </c>
      <c r="D487" s="4"/>
      <c r="E487" s="85" t="s">
        <v>529</v>
      </c>
      <c r="F487" s="29">
        <f>F488</f>
        <v>9389.7000000000007</v>
      </c>
      <c r="G487" s="130">
        <f>G488</f>
        <v>9388.7093000000004</v>
      </c>
      <c r="H487" s="136">
        <f t="shared" si="16"/>
        <v>99.989449077180311</v>
      </c>
    </row>
    <row r="488" spans="1:8" ht="13" x14ac:dyDescent="0.25">
      <c r="A488" s="69">
        <v>479</v>
      </c>
      <c r="B488" s="58">
        <v>709</v>
      </c>
      <c r="C488" s="4" t="s">
        <v>206</v>
      </c>
      <c r="D488" s="4" t="s">
        <v>90</v>
      </c>
      <c r="E488" s="91" t="s">
        <v>91</v>
      </c>
      <c r="F488" s="71">
        <v>9389.7000000000007</v>
      </c>
      <c r="G488" s="132">
        <v>9388.7093000000004</v>
      </c>
      <c r="H488" s="135">
        <f t="shared" si="16"/>
        <v>99.989449077180311</v>
      </c>
    </row>
    <row r="489" spans="1:8" ht="39" x14ac:dyDescent="0.3">
      <c r="A489" s="69">
        <v>480</v>
      </c>
      <c r="B489" s="57">
        <v>709</v>
      </c>
      <c r="C489" s="2" t="s">
        <v>684</v>
      </c>
      <c r="D489" s="4"/>
      <c r="E489" s="85" t="s">
        <v>685</v>
      </c>
      <c r="F489" s="65">
        <f>F490</f>
        <v>1970</v>
      </c>
      <c r="G489" s="131">
        <f>G490</f>
        <v>1969.25</v>
      </c>
      <c r="H489" s="136">
        <f t="shared" si="16"/>
        <v>99.961928934010146</v>
      </c>
    </row>
    <row r="490" spans="1:8" ht="13" x14ac:dyDescent="0.25">
      <c r="A490" s="69">
        <v>481</v>
      </c>
      <c r="B490" s="58">
        <v>709</v>
      </c>
      <c r="C490" s="4" t="s">
        <v>684</v>
      </c>
      <c r="D490" s="4" t="s">
        <v>90</v>
      </c>
      <c r="E490" s="91" t="s">
        <v>91</v>
      </c>
      <c r="F490" s="71">
        <v>1970</v>
      </c>
      <c r="G490" s="132">
        <v>1969.25</v>
      </c>
      <c r="H490" s="135">
        <f t="shared" si="16"/>
        <v>99.961928934010146</v>
      </c>
    </row>
    <row r="491" spans="1:8" ht="52" x14ac:dyDescent="0.3">
      <c r="A491" s="69">
        <v>482</v>
      </c>
      <c r="B491" s="87">
        <v>709</v>
      </c>
      <c r="C491" s="82" t="s">
        <v>610</v>
      </c>
      <c r="D491" s="10"/>
      <c r="E491" s="92" t="s">
        <v>663</v>
      </c>
      <c r="F491" s="29">
        <f>F492</f>
        <v>7000</v>
      </c>
      <c r="G491" s="130">
        <f>G492</f>
        <v>6969.8838999999998</v>
      </c>
      <c r="H491" s="136">
        <f t="shared" si="16"/>
        <v>99.569770000000005</v>
      </c>
    </row>
    <row r="492" spans="1:8" ht="13" x14ac:dyDescent="0.25">
      <c r="A492" s="69">
        <v>483</v>
      </c>
      <c r="B492" s="88">
        <v>709</v>
      </c>
      <c r="C492" s="12" t="s">
        <v>610</v>
      </c>
      <c r="D492" s="4" t="s">
        <v>90</v>
      </c>
      <c r="E492" s="91" t="s">
        <v>91</v>
      </c>
      <c r="F492" s="65">
        <f>7000-316+316</f>
        <v>7000</v>
      </c>
      <c r="G492" s="131">
        <v>6969.8838999999998</v>
      </c>
      <c r="H492" s="135">
        <f t="shared" si="16"/>
        <v>99.569770000000005</v>
      </c>
    </row>
    <row r="493" spans="1:8" ht="39" x14ac:dyDescent="0.3">
      <c r="A493" s="69">
        <v>484</v>
      </c>
      <c r="B493" s="57">
        <v>709</v>
      </c>
      <c r="C493" s="2" t="s">
        <v>283</v>
      </c>
      <c r="D493" s="2"/>
      <c r="E493" s="92" t="s">
        <v>186</v>
      </c>
      <c r="F493" s="29">
        <f>F498+F496+F500+F502+F494</f>
        <v>19729.599999999999</v>
      </c>
      <c r="G493" s="130">
        <f>G498+G496+G500+G502+G494</f>
        <v>14048.89428</v>
      </c>
      <c r="H493" s="136">
        <f t="shared" si="16"/>
        <v>71.207192644554382</v>
      </c>
    </row>
    <row r="494" spans="1:8" ht="39" x14ac:dyDescent="0.3">
      <c r="A494" s="69">
        <v>485</v>
      </c>
      <c r="B494" s="57">
        <v>709</v>
      </c>
      <c r="C494" s="33" t="s">
        <v>284</v>
      </c>
      <c r="D494" s="33"/>
      <c r="E494" s="85" t="s">
        <v>448</v>
      </c>
      <c r="F494" s="29">
        <f>F495</f>
        <v>506.5</v>
      </c>
      <c r="G494" s="130">
        <f>G495</f>
        <v>506.5</v>
      </c>
      <c r="H494" s="136">
        <f t="shared" si="16"/>
        <v>100</v>
      </c>
    </row>
    <row r="495" spans="1:8" ht="13" x14ac:dyDescent="0.25">
      <c r="A495" s="69">
        <v>486</v>
      </c>
      <c r="B495" s="58">
        <v>709</v>
      </c>
      <c r="C495" s="55" t="s">
        <v>284</v>
      </c>
      <c r="D495" s="4" t="s">
        <v>90</v>
      </c>
      <c r="E495" s="91" t="s">
        <v>91</v>
      </c>
      <c r="F495" s="65">
        <f>190.5+316</f>
        <v>506.5</v>
      </c>
      <c r="G495" s="131">
        <v>506.5</v>
      </c>
      <c r="H495" s="135">
        <f t="shared" si="16"/>
        <v>100</v>
      </c>
    </row>
    <row r="496" spans="1:8" s="21" customFormat="1" ht="26" x14ac:dyDescent="0.3">
      <c r="A496" s="69">
        <v>487</v>
      </c>
      <c r="B496" s="57">
        <v>709</v>
      </c>
      <c r="C496" s="2" t="s">
        <v>590</v>
      </c>
      <c r="D496" s="4"/>
      <c r="E496" s="92" t="s">
        <v>589</v>
      </c>
      <c r="F496" s="29">
        <f>F497</f>
        <v>1365.6</v>
      </c>
      <c r="G496" s="130">
        <f>G497</f>
        <v>1365.6</v>
      </c>
      <c r="H496" s="136">
        <f t="shared" si="16"/>
        <v>100</v>
      </c>
    </row>
    <row r="497" spans="1:8" s="21" customFormat="1" ht="13" x14ac:dyDescent="0.3">
      <c r="A497" s="69">
        <v>488</v>
      </c>
      <c r="B497" s="58">
        <v>709</v>
      </c>
      <c r="C497" s="4" t="s">
        <v>590</v>
      </c>
      <c r="D497" s="4" t="s">
        <v>90</v>
      </c>
      <c r="E497" s="93" t="s">
        <v>91</v>
      </c>
      <c r="F497" s="71">
        <v>1365.6</v>
      </c>
      <c r="G497" s="132">
        <v>1365.6</v>
      </c>
      <c r="H497" s="135">
        <f t="shared" si="16"/>
        <v>100</v>
      </c>
    </row>
    <row r="498" spans="1:8" s="21" customFormat="1" ht="26" x14ac:dyDescent="0.3">
      <c r="A498" s="69">
        <v>489</v>
      </c>
      <c r="B498" s="57">
        <v>709</v>
      </c>
      <c r="C498" s="33" t="s">
        <v>573</v>
      </c>
      <c r="D498" s="2"/>
      <c r="E498" s="92" t="s">
        <v>574</v>
      </c>
      <c r="F498" s="29">
        <f>F499</f>
        <v>8687.9</v>
      </c>
      <c r="G498" s="130">
        <f>G499</f>
        <v>5733.9330300000001</v>
      </c>
      <c r="H498" s="136">
        <f t="shared" si="16"/>
        <v>65.999068014134608</v>
      </c>
    </row>
    <row r="499" spans="1:8" s="21" customFormat="1" ht="13" x14ac:dyDescent="0.3">
      <c r="A499" s="69">
        <v>490</v>
      </c>
      <c r="B499" s="58">
        <v>709</v>
      </c>
      <c r="C499" s="55" t="s">
        <v>573</v>
      </c>
      <c r="D499" s="4" t="s">
        <v>90</v>
      </c>
      <c r="E499" s="91" t="s">
        <v>91</v>
      </c>
      <c r="F499" s="71">
        <v>8687.9</v>
      </c>
      <c r="G499" s="132">
        <v>5733.9330300000001</v>
      </c>
      <c r="H499" s="135">
        <f t="shared" si="16"/>
        <v>65.999068014134608</v>
      </c>
    </row>
    <row r="500" spans="1:8" s="66" customFormat="1" ht="39" x14ac:dyDescent="0.3">
      <c r="A500" s="69">
        <v>491</v>
      </c>
      <c r="B500" s="57">
        <v>709</v>
      </c>
      <c r="C500" s="2" t="s">
        <v>591</v>
      </c>
      <c r="D500" s="4"/>
      <c r="E500" s="92" t="s">
        <v>601</v>
      </c>
      <c r="F500" s="29">
        <f>F501</f>
        <v>1150</v>
      </c>
      <c r="G500" s="130">
        <f>G501</f>
        <v>1150</v>
      </c>
      <c r="H500" s="136">
        <f t="shared" si="16"/>
        <v>100</v>
      </c>
    </row>
    <row r="501" spans="1:8" s="66" customFormat="1" ht="13" x14ac:dyDescent="0.25">
      <c r="A501" s="69">
        <v>492</v>
      </c>
      <c r="B501" s="58">
        <v>709</v>
      </c>
      <c r="C501" s="4" t="s">
        <v>591</v>
      </c>
      <c r="D501" s="4" t="s">
        <v>90</v>
      </c>
      <c r="E501" s="93" t="s">
        <v>91</v>
      </c>
      <c r="F501" s="65">
        <v>1150</v>
      </c>
      <c r="G501" s="131">
        <v>1150</v>
      </c>
      <c r="H501" s="135">
        <f t="shared" si="16"/>
        <v>100</v>
      </c>
    </row>
    <row r="502" spans="1:8" s="66" customFormat="1" ht="39" x14ac:dyDescent="0.3">
      <c r="A502" s="69">
        <v>493</v>
      </c>
      <c r="B502" s="57">
        <v>709</v>
      </c>
      <c r="C502" s="33" t="s">
        <v>599</v>
      </c>
      <c r="D502" s="2"/>
      <c r="E502" s="92" t="s">
        <v>602</v>
      </c>
      <c r="F502" s="29">
        <f>F503</f>
        <v>8019.6</v>
      </c>
      <c r="G502" s="130">
        <f>G503</f>
        <v>5292.8612499999999</v>
      </c>
      <c r="H502" s="136">
        <f t="shared" si="16"/>
        <v>65.999067908623871</v>
      </c>
    </row>
    <row r="503" spans="1:8" s="66" customFormat="1" ht="13" x14ac:dyDescent="0.25">
      <c r="A503" s="69">
        <v>494</v>
      </c>
      <c r="B503" s="58">
        <v>709</v>
      </c>
      <c r="C503" s="55" t="s">
        <v>599</v>
      </c>
      <c r="D503" s="4" t="s">
        <v>90</v>
      </c>
      <c r="E503" s="91" t="s">
        <v>91</v>
      </c>
      <c r="F503" s="65">
        <v>8019.6</v>
      </c>
      <c r="G503" s="131">
        <v>5292.8612499999999</v>
      </c>
      <c r="H503" s="135">
        <f t="shared" si="16"/>
        <v>65.999067908623871</v>
      </c>
    </row>
    <row r="504" spans="1:8" ht="39" x14ac:dyDescent="0.3">
      <c r="A504" s="69">
        <v>495</v>
      </c>
      <c r="B504" s="57">
        <v>709</v>
      </c>
      <c r="C504" s="2" t="s">
        <v>296</v>
      </c>
      <c r="D504" s="2"/>
      <c r="E504" s="92" t="s">
        <v>752</v>
      </c>
      <c r="F504" s="29">
        <f>F505+F508+F511</f>
        <v>21753.9</v>
      </c>
      <c r="G504" s="130">
        <f>G505+G508+G511</f>
        <v>21603.294539999999</v>
      </c>
      <c r="H504" s="136">
        <f t="shared" si="16"/>
        <v>99.307685242646144</v>
      </c>
    </row>
    <row r="505" spans="1:8" ht="15.75" customHeight="1" x14ac:dyDescent="0.3">
      <c r="A505" s="69">
        <v>496</v>
      </c>
      <c r="B505" s="57">
        <v>709</v>
      </c>
      <c r="C505" s="2" t="s">
        <v>321</v>
      </c>
      <c r="D505" s="2"/>
      <c r="E505" s="85" t="s">
        <v>109</v>
      </c>
      <c r="F505" s="29">
        <f>F506+F507</f>
        <v>3914.2</v>
      </c>
      <c r="G505" s="130">
        <f>G506+G507</f>
        <v>3855.3518200000003</v>
      </c>
      <c r="H505" s="136">
        <f t="shared" si="16"/>
        <v>98.496546420724556</v>
      </c>
    </row>
    <row r="506" spans="1:8" ht="22" customHeight="1" x14ac:dyDescent="0.25">
      <c r="A506" s="69">
        <v>497</v>
      </c>
      <c r="B506" s="58">
        <v>709</v>
      </c>
      <c r="C506" s="4" t="s">
        <v>321</v>
      </c>
      <c r="D506" s="4" t="s">
        <v>50</v>
      </c>
      <c r="E506" s="91" t="s">
        <v>81</v>
      </c>
      <c r="F506" s="65">
        <v>3615.5</v>
      </c>
      <c r="G506" s="131">
        <v>3594.4057200000002</v>
      </c>
      <c r="H506" s="135">
        <f t="shared" si="16"/>
        <v>99.416559811920905</v>
      </c>
    </row>
    <row r="507" spans="1:8" ht="26" x14ac:dyDescent="0.25">
      <c r="A507" s="69">
        <v>498</v>
      </c>
      <c r="B507" s="58">
        <v>709</v>
      </c>
      <c r="C507" s="4" t="s">
        <v>321</v>
      </c>
      <c r="D507" s="4">
        <v>240</v>
      </c>
      <c r="E507" s="91" t="s">
        <v>77</v>
      </c>
      <c r="F507" s="65">
        <v>298.7</v>
      </c>
      <c r="G507" s="131">
        <v>260.9461</v>
      </c>
      <c r="H507" s="135">
        <f t="shared" si="16"/>
        <v>87.36059591563442</v>
      </c>
    </row>
    <row r="508" spans="1:8" ht="39" x14ac:dyDescent="0.3">
      <c r="A508" s="69">
        <v>499</v>
      </c>
      <c r="B508" s="57">
        <v>709</v>
      </c>
      <c r="C508" s="2" t="s">
        <v>322</v>
      </c>
      <c r="D508" s="2"/>
      <c r="E508" s="85" t="s">
        <v>564</v>
      </c>
      <c r="F508" s="29">
        <f>F509+F510</f>
        <v>420</v>
      </c>
      <c r="G508" s="130">
        <f>G509+G510</f>
        <v>420</v>
      </c>
      <c r="H508" s="136">
        <f t="shared" si="16"/>
        <v>100</v>
      </c>
    </row>
    <row r="509" spans="1:8" s="21" customFormat="1" ht="26" x14ac:dyDescent="0.3">
      <c r="A509" s="69">
        <v>500</v>
      </c>
      <c r="B509" s="58">
        <v>709</v>
      </c>
      <c r="C509" s="4" t="s">
        <v>322</v>
      </c>
      <c r="D509" s="4">
        <v>240</v>
      </c>
      <c r="E509" s="91" t="s">
        <v>77</v>
      </c>
      <c r="F509" s="65">
        <f>380+18+5.5</f>
        <v>403.5</v>
      </c>
      <c r="G509" s="131">
        <v>403.5</v>
      </c>
      <c r="H509" s="135">
        <f t="shared" si="16"/>
        <v>100</v>
      </c>
    </row>
    <row r="510" spans="1:8" s="21" customFormat="1" ht="13" x14ac:dyDescent="0.3">
      <c r="A510" s="69">
        <v>501</v>
      </c>
      <c r="B510" s="58">
        <v>709</v>
      </c>
      <c r="C510" s="4" t="s">
        <v>322</v>
      </c>
      <c r="D510" s="4" t="s">
        <v>710</v>
      </c>
      <c r="E510" s="91" t="s">
        <v>711</v>
      </c>
      <c r="F510" s="65">
        <f>22-5.5</f>
        <v>16.5</v>
      </c>
      <c r="G510" s="131">
        <v>16.5</v>
      </c>
      <c r="H510" s="135">
        <f t="shared" si="16"/>
        <v>100</v>
      </c>
    </row>
    <row r="511" spans="1:8" s="20" customFormat="1" ht="13" x14ac:dyDescent="0.3">
      <c r="A511" s="69">
        <v>502</v>
      </c>
      <c r="B511" s="57">
        <v>709</v>
      </c>
      <c r="C511" s="2" t="s">
        <v>323</v>
      </c>
      <c r="D511" s="2"/>
      <c r="E511" s="85" t="s">
        <v>129</v>
      </c>
      <c r="F511" s="41">
        <f>F512+F513</f>
        <v>17419.7</v>
      </c>
      <c r="G511" s="133">
        <f>G512+G513</f>
        <v>17327.942719999999</v>
      </c>
      <c r="H511" s="136">
        <f t="shared" si="16"/>
        <v>99.47325568178556</v>
      </c>
    </row>
    <row r="512" spans="1:8" ht="13" x14ac:dyDescent="0.25">
      <c r="A512" s="69">
        <v>503</v>
      </c>
      <c r="B512" s="58">
        <v>709</v>
      </c>
      <c r="C512" s="4" t="s">
        <v>323</v>
      </c>
      <c r="D512" s="4" t="s">
        <v>44</v>
      </c>
      <c r="E512" s="91" t="s">
        <v>45</v>
      </c>
      <c r="F512" s="65">
        <v>15240</v>
      </c>
      <c r="G512" s="131">
        <v>15240</v>
      </c>
      <c r="H512" s="135">
        <f t="shared" si="16"/>
        <v>100</v>
      </c>
    </row>
    <row r="513" spans="1:8" s="20" customFormat="1" ht="30" customHeight="1" x14ac:dyDescent="0.25">
      <c r="A513" s="69">
        <v>504</v>
      </c>
      <c r="B513" s="58">
        <v>709</v>
      </c>
      <c r="C513" s="4" t="s">
        <v>323</v>
      </c>
      <c r="D513" s="4">
        <v>240</v>
      </c>
      <c r="E513" s="91" t="s">
        <v>77</v>
      </c>
      <c r="F513" s="65">
        <f>1939.7+240</f>
        <v>2179.6999999999998</v>
      </c>
      <c r="G513" s="131">
        <v>2087.94272</v>
      </c>
      <c r="H513" s="135">
        <f t="shared" si="16"/>
        <v>95.790371151993398</v>
      </c>
    </row>
    <row r="514" spans="1:8" ht="28.5" customHeight="1" x14ac:dyDescent="0.3">
      <c r="A514" s="69">
        <v>505</v>
      </c>
      <c r="B514" s="87">
        <v>709</v>
      </c>
      <c r="C514" s="10" t="s">
        <v>297</v>
      </c>
      <c r="D514" s="2"/>
      <c r="E514" s="92" t="s">
        <v>754</v>
      </c>
      <c r="F514" s="29">
        <f>F515+F518</f>
        <v>34.799999999999997</v>
      </c>
      <c r="G514" s="130">
        <f>G515+G518</f>
        <v>34.799999999999997</v>
      </c>
      <c r="H514" s="136">
        <f t="shared" si="16"/>
        <v>100</v>
      </c>
    </row>
    <row r="515" spans="1:8" ht="26" x14ac:dyDescent="0.3">
      <c r="A515" s="69">
        <v>506</v>
      </c>
      <c r="B515" s="87">
        <v>709</v>
      </c>
      <c r="C515" s="10" t="s">
        <v>298</v>
      </c>
      <c r="D515" s="2"/>
      <c r="E515" s="92" t="s">
        <v>170</v>
      </c>
      <c r="F515" s="29">
        <f>F516</f>
        <v>9.8000000000000007</v>
      </c>
      <c r="G515" s="130">
        <f>G516</f>
        <v>9.8000000000000007</v>
      </c>
      <c r="H515" s="136">
        <f t="shared" si="16"/>
        <v>100</v>
      </c>
    </row>
    <row r="516" spans="1:8" ht="30" customHeight="1" x14ac:dyDescent="0.3">
      <c r="A516" s="69">
        <v>507</v>
      </c>
      <c r="B516" s="87">
        <v>709</v>
      </c>
      <c r="C516" s="82" t="s">
        <v>561</v>
      </c>
      <c r="D516" s="2"/>
      <c r="E516" s="85" t="s">
        <v>171</v>
      </c>
      <c r="F516" s="29">
        <f>F517</f>
        <v>9.8000000000000007</v>
      </c>
      <c r="G516" s="130">
        <f>G517</f>
        <v>9.8000000000000007</v>
      </c>
      <c r="H516" s="136">
        <f t="shared" si="16"/>
        <v>100</v>
      </c>
    </row>
    <row r="517" spans="1:8" ht="17.5" customHeight="1" x14ac:dyDescent="0.25">
      <c r="A517" s="69">
        <v>508</v>
      </c>
      <c r="B517" s="88">
        <v>709</v>
      </c>
      <c r="C517" s="124" t="s">
        <v>561</v>
      </c>
      <c r="D517" s="4" t="s">
        <v>90</v>
      </c>
      <c r="E517" s="91" t="s">
        <v>91</v>
      </c>
      <c r="F517" s="65">
        <v>9.8000000000000007</v>
      </c>
      <c r="G517" s="131">
        <v>9.8000000000000007</v>
      </c>
      <c r="H517" s="135">
        <f t="shared" si="16"/>
        <v>100</v>
      </c>
    </row>
    <row r="518" spans="1:8" s="21" customFormat="1" ht="26" x14ac:dyDescent="0.3">
      <c r="A518" s="69">
        <v>509</v>
      </c>
      <c r="B518" s="87">
        <v>709</v>
      </c>
      <c r="C518" s="10" t="s">
        <v>300</v>
      </c>
      <c r="D518" s="2"/>
      <c r="E518" s="92" t="s">
        <v>562</v>
      </c>
      <c r="F518" s="29">
        <f>F519+F521</f>
        <v>25</v>
      </c>
      <c r="G518" s="130">
        <f>G519+G521</f>
        <v>25</v>
      </c>
      <c r="H518" s="136">
        <f t="shared" si="16"/>
        <v>100</v>
      </c>
    </row>
    <row r="519" spans="1:8" ht="39" x14ac:dyDescent="0.3">
      <c r="A519" s="69">
        <v>510</v>
      </c>
      <c r="B519" s="87">
        <v>709</v>
      </c>
      <c r="C519" s="10" t="s">
        <v>301</v>
      </c>
      <c r="D519" s="2"/>
      <c r="E519" s="85" t="s">
        <v>173</v>
      </c>
      <c r="F519" s="29">
        <f>F520</f>
        <v>10</v>
      </c>
      <c r="G519" s="130">
        <f>G520</f>
        <v>10</v>
      </c>
      <c r="H519" s="136">
        <f t="shared" si="16"/>
        <v>100</v>
      </c>
    </row>
    <row r="520" spans="1:8" s="21" customFormat="1" ht="13" x14ac:dyDescent="0.3">
      <c r="A520" s="69">
        <v>511</v>
      </c>
      <c r="B520" s="88">
        <v>709</v>
      </c>
      <c r="C520" s="12" t="s">
        <v>301</v>
      </c>
      <c r="D520" s="4" t="s">
        <v>90</v>
      </c>
      <c r="E520" s="91" t="s">
        <v>91</v>
      </c>
      <c r="F520" s="65">
        <v>10</v>
      </c>
      <c r="G520" s="131">
        <v>10</v>
      </c>
      <c r="H520" s="135">
        <f t="shared" si="16"/>
        <v>100</v>
      </c>
    </row>
    <row r="521" spans="1:8" ht="26" x14ac:dyDescent="0.3">
      <c r="A521" s="69">
        <v>512</v>
      </c>
      <c r="B521" s="87">
        <v>709</v>
      </c>
      <c r="C521" s="10" t="s">
        <v>302</v>
      </c>
      <c r="D521" s="2"/>
      <c r="E521" s="85" t="s">
        <v>174</v>
      </c>
      <c r="F521" s="29">
        <f>F522</f>
        <v>15</v>
      </c>
      <c r="G521" s="130">
        <f>G522</f>
        <v>15</v>
      </c>
      <c r="H521" s="136">
        <f t="shared" si="16"/>
        <v>100</v>
      </c>
    </row>
    <row r="522" spans="1:8" ht="13" x14ac:dyDescent="0.25">
      <c r="A522" s="69">
        <v>513</v>
      </c>
      <c r="B522" s="88">
        <v>709</v>
      </c>
      <c r="C522" s="12" t="s">
        <v>302</v>
      </c>
      <c r="D522" s="4" t="s">
        <v>90</v>
      </c>
      <c r="E522" s="91" t="s">
        <v>91</v>
      </c>
      <c r="F522" s="65">
        <v>15</v>
      </c>
      <c r="G522" s="131">
        <v>15</v>
      </c>
      <c r="H522" s="135">
        <f t="shared" si="16"/>
        <v>100</v>
      </c>
    </row>
    <row r="523" spans="1:8" ht="26" x14ac:dyDescent="0.3">
      <c r="A523" s="69">
        <v>514</v>
      </c>
      <c r="B523" s="57">
        <v>709</v>
      </c>
      <c r="C523" s="2" t="s">
        <v>234</v>
      </c>
      <c r="D523" s="2"/>
      <c r="E523" s="92" t="s">
        <v>755</v>
      </c>
      <c r="F523" s="29">
        <f>F524</f>
        <v>100</v>
      </c>
      <c r="G523" s="130">
        <f>G524</f>
        <v>100</v>
      </c>
      <c r="H523" s="136">
        <f t="shared" ref="H523:H586" si="17">G523/F523*100</f>
        <v>100</v>
      </c>
    </row>
    <row r="524" spans="1:8" s="21" customFormat="1" ht="26" x14ac:dyDescent="0.3">
      <c r="A524" s="69">
        <v>515</v>
      </c>
      <c r="B524" s="57">
        <v>709</v>
      </c>
      <c r="C524" s="2" t="s">
        <v>269</v>
      </c>
      <c r="D524" s="2"/>
      <c r="E524" s="92" t="s">
        <v>138</v>
      </c>
      <c r="F524" s="29">
        <f>F525+F527</f>
        <v>100</v>
      </c>
      <c r="G524" s="130">
        <f>G525+G527</f>
        <v>100</v>
      </c>
      <c r="H524" s="136">
        <f t="shared" si="17"/>
        <v>100</v>
      </c>
    </row>
    <row r="525" spans="1:8" ht="26" x14ac:dyDescent="0.3">
      <c r="A525" s="69">
        <v>516</v>
      </c>
      <c r="B525" s="57">
        <v>709</v>
      </c>
      <c r="C525" s="2" t="s">
        <v>425</v>
      </c>
      <c r="D525" s="2"/>
      <c r="E525" s="85" t="s">
        <v>184</v>
      </c>
      <c r="F525" s="29">
        <f>F526</f>
        <v>20</v>
      </c>
      <c r="G525" s="130">
        <f>G526</f>
        <v>20</v>
      </c>
      <c r="H525" s="136">
        <f t="shared" si="17"/>
        <v>100</v>
      </c>
    </row>
    <row r="526" spans="1:8" s="21" customFormat="1" ht="26" x14ac:dyDescent="0.3">
      <c r="A526" s="69">
        <v>517</v>
      </c>
      <c r="B526" s="58">
        <v>709</v>
      </c>
      <c r="C526" s="4" t="s">
        <v>425</v>
      </c>
      <c r="D526" s="4" t="s">
        <v>78</v>
      </c>
      <c r="E526" s="91" t="s">
        <v>77</v>
      </c>
      <c r="F526" s="65">
        <v>20</v>
      </c>
      <c r="G526" s="131">
        <v>20</v>
      </c>
      <c r="H526" s="135">
        <f t="shared" si="17"/>
        <v>100</v>
      </c>
    </row>
    <row r="527" spans="1:8" s="21" customFormat="1" ht="13" x14ac:dyDescent="0.3">
      <c r="A527" s="69">
        <v>518</v>
      </c>
      <c r="B527" s="57">
        <v>709</v>
      </c>
      <c r="C527" s="2" t="s">
        <v>426</v>
      </c>
      <c r="D527" s="2"/>
      <c r="E527" s="85" t="s">
        <v>358</v>
      </c>
      <c r="F527" s="29">
        <f>F528</f>
        <v>80</v>
      </c>
      <c r="G527" s="130">
        <f>G528</f>
        <v>80</v>
      </c>
      <c r="H527" s="136">
        <f t="shared" si="17"/>
        <v>100</v>
      </c>
    </row>
    <row r="528" spans="1:8" s="21" customFormat="1" ht="13" x14ac:dyDescent="0.3">
      <c r="A528" s="69">
        <v>519</v>
      </c>
      <c r="B528" s="58">
        <v>709</v>
      </c>
      <c r="C528" s="4" t="s">
        <v>426</v>
      </c>
      <c r="D528" s="4" t="s">
        <v>90</v>
      </c>
      <c r="E528" s="91" t="s">
        <v>91</v>
      </c>
      <c r="F528" s="65">
        <v>80</v>
      </c>
      <c r="G528" s="131">
        <v>80</v>
      </c>
      <c r="H528" s="135">
        <f t="shared" si="17"/>
        <v>100</v>
      </c>
    </row>
    <row r="529" spans="1:8" s="21" customFormat="1" ht="39" x14ac:dyDescent="0.3">
      <c r="A529" s="69">
        <v>520</v>
      </c>
      <c r="B529" s="57">
        <v>709</v>
      </c>
      <c r="C529" s="2" t="s">
        <v>439</v>
      </c>
      <c r="D529" s="4"/>
      <c r="E529" s="92" t="s">
        <v>751</v>
      </c>
      <c r="F529" s="29">
        <f>F530</f>
        <v>2200</v>
      </c>
      <c r="G529" s="130">
        <f>G530</f>
        <v>2191.0954299999999</v>
      </c>
      <c r="H529" s="136">
        <f t="shared" si="17"/>
        <v>99.59524681818182</v>
      </c>
    </row>
    <row r="530" spans="1:8" ht="39" x14ac:dyDescent="0.3">
      <c r="A530" s="69">
        <v>521</v>
      </c>
      <c r="B530" s="57">
        <v>709</v>
      </c>
      <c r="C530" s="2" t="s">
        <v>440</v>
      </c>
      <c r="D530" s="4"/>
      <c r="E530" s="85" t="s">
        <v>456</v>
      </c>
      <c r="F530" s="29">
        <f>F531</f>
        <v>2200</v>
      </c>
      <c r="G530" s="130">
        <f>G531</f>
        <v>2191.0954299999999</v>
      </c>
      <c r="H530" s="136">
        <f t="shared" si="17"/>
        <v>99.59524681818182</v>
      </c>
    </row>
    <row r="531" spans="1:8" ht="13" x14ac:dyDescent="0.25">
      <c r="A531" s="69">
        <v>522</v>
      </c>
      <c r="B531" s="58">
        <v>709</v>
      </c>
      <c r="C531" s="4" t="s">
        <v>440</v>
      </c>
      <c r="D531" s="4" t="s">
        <v>90</v>
      </c>
      <c r="E531" s="91" t="s">
        <v>91</v>
      </c>
      <c r="F531" s="65">
        <v>2200</v>
      </c>
      <c r="G531" s="131">
        <v>2191.0954299999999</v>
      </c>
      <c r="H531" s="135">
        <f t="shared" si="17"/>
        <v>99.59524681818182</v>
      </c>
    </row>
    <row r="532" spans="1:8" ht="13" x14ac:dyDescent="0.3">
      <c r="A532" s="69">
        <v>523</v>
      </c>
      <c r="B532" s="57">
        <v>709</v>
      </c>
      <c r="C532" s="96" t="s">
        <v>189</v>
      </c>
      <c r="D532" s="96"/>
      <c r="E532" s="102" t="s">
        <v>156</v>
      </c>
      <c r="F532" s="29">
        <f>F533</f>
        <v>43</v>
      </c>
      <c r="G532" s="130">
        <f>G533</f>
        <v>43</v>
      </c>
      <c r="H532" s="136">
        <f t="shared" si="17"/>
        <v>100</v>
      </c>
    </row>
    <row r="533" spans="1:8" ht="52" x14ac:dyDescent="0.3">
      <c r="A533" s="69">
        <v>524</v>
      </c>
      <c r="B533" s="87">
        <v>709</v>
      </c>
      <c r="C533" s="63" t="s">
        <v>730</v>
      </c>
      <c r="D533" s="2"/>
      <c r="E533" s="92" t="s">
        <v>735</v>
      </c>
      <c r="F533" s="29">
        <v>43</v>
      </c>
      <c r="G533" s="130">
        <v>43</v>
      </c>
      <c r="H533" s="136">
        <f t="shared" si="17"/>
        <v>100</v>
      </c>
    </row>
    <row r="534" spans="1:8" ht="17.5" customHeight="1" x14ac:dyDescent="0.25">
      <c r="A534" s="69">
        <v>525</v>
      </c>
      <c r="B534" s="3">
        <v>709</v>
      </c>
      <c r="C534" s="4" t="s">
        <v>730</v>
      </c>
      <c r="D534" s="4" t="s">
        <v>50</v>
      </c>
      <c r="E534" s="91" t="s">
        <v>81</v>
      </c>
      <c r="F534" s="71">
        <v>43</v>
      </c>
      <c r="G534" s="132">
        <v>43</v>
      </c>
      <c r="H534" s="135">
        <f t="shared" si="17"/>
        <v>100</v>
      </c>
    </row>
    <row r="535" spans="1:8" ht="15" x14ac:dyDescent="0.3">
      <c r="A535" s="69">
        <v>526</v>
      </c>
      <c r="B535" s="57">
        <v>800</v>
      </c>
      <c r="C535" s="2"/>
      <c r="D535" s="4"/>
      <c r="E535" s="90" t="s">
        <v>40</v>
      </c>
      <c r="F535" s="29">
        <f>F536+F580</f>
        <v>170808.5</v>
      </c>
      <c r="G535" s="130">
        <f>G536+G580</f>
        <v>170110.95882</v>
      </c>
      <c r="H535" s="136">
        <f t="shared" si="17"/>
        <v>99.591623847759337</v>
      </c>
    </row>
    <row r="536" spans="1:8" s="21" customFormat="1" ht="13" x14ac:dyDescent="0.3">
      <c r="A536" s="69">
        <v>527</v>
      </c>
      <c r="B536" s="57">
        <v>801</v>
      </c>
      <c r="C536" s="2"/>
      <c r="D536" s="2"/>
      <c r="E536" s="85" t="s">
        <v>23</v>
      </c>
      <c r="F536" s="29">
        <f>F537+F563+F567</f>
        <v>142957.80000000002</v>
      </c>
      <c r="G536" s="130">
        <f>G537+G563+G567</f>
        <v>142302.05106</v>
      </c>
      <c r="H536" s="136">
        <f t="shared" si="17"/>
        <v>99.541298942764911</v>
      </c>
    </row>
    <row r="537" spans="1:8" s="21" customFormat="1" ht="26" x14ac:dyDescent="0.3">
      <c r="A537" s="69">
        <v>528</v>
      </c>
      <c r="B537" s="57">
        <v>801</v>
      </c>
      <c r="C537" s="2" t="s">
        <v>209</v>
      </c>
      <c r="D537" s="2"/>
      <c r="E537" s="92" t="s">
        <v>597</v>
      </c>
      <c r="F537" s="29">
        <f>F538</f>
        <v>138821</v>
      </c>
      <c r="G537" s="130">
        <f>G538</f>
        <v>138168.94639</v>
      </c>
      <c r="H537" s="136">
        <f t="shared" si="17"/>
        <v>99.530291807435461</v>
      </c>
    </row>
    <row r="538" spans="1:8" ht="13" x14ac:dyDescent="0.3">
      <c r="A538" s="69">
        <v>529</v>
      </c>
      <c r="B538" s="57">
        <v>801</v>
      </c>
      <c r="C538" s="10" t="s">
        <v>208</v>
      </c>
      <c r="D538" s="2"/>
      <c r="E538" s="92" t="s">
        <v>105</v>
      </c>
      <c r="F538" s="29">
        <f>F539+F541+F543+F545+F555+F553+F551+F557+F559+F549+F561</f>
        <v>138821</v>
      </c>
      <c r="G538" s="130">
        <f>G539+G541+G543+G545+G555+G553+G551+G557+G559+G549+G561</f>
        <v>138168.94639</v>
      </c>
      <c r="H538" s="136">
        <f t="shared" si="17"/>
        <v>99.530291807435461</v>
      </c>
    </row>
    <row r="539" spans="1:8" ht="26" x14ac:dyDescent="0.3">
      <c r="A539" s="69">
        <v>530</v>
      </c>
      <c r="B539" s="57">
        <v>801</v>
      </c>
      <c r="C539" s="2" t="s">
        <v>642</v>
      </c>
      <c r="D539" s="2"/>
      <c r="E539" s="85" t="s">
        <v>152</v>
      </c>
      <c r="F539" s="29">
        <f>F540</f>
        <v>24296</v>
      </c>
      <c r="G539" s="130">
        <f>G540</f>
        <v>24295.999919999998</v>
      </c>
      <c r="H539" s="136">
        <f t="shared" si="17"/>
        <v>99.999999670727689</v>
      </c>
    </row>
    <row r="540" spans="1:8" ht="13" x14ac:dyDescent="0.25">
      <c r="A540" s="69">
        <v>531</v>
      </c>
      <c r="B540" s="58">
        <v>801</v>
      </c>
      <c r="C540" s="4" t="s">
        <v>642</v>
      </c>
      <c r="D540" s="4" t="s">
        <v>90</v>
      </c>
      <c r="E540" s="91" t="s">
        <v>91</v>
      </c>
      <c r="F540" s="65">
        <f>24501.6-205.6</f>
        <v>24296</v>
      </c>
      <c r="G540" s="131">
        <v>24295.999919999998</v>
      </c>
      <c r="H540" s="135">
        <f t="shared" si="17"/>
        <v>99.999999670727689</v>
      </c>
    </row>
    <row r="541" spans="1:8" ht="31.5" customHeight="1" x14ac:dyDescent="0.3">
      <c r="A541" s="69">
        <v>532</v>
      </c>
      <c r="B541" s="57">
        <v>801</v>
      </c>
      <c r="C541" s="2" t="s">
        <v>207</v>
      </c>
      <c r="D541" s="2"/>
      <c r="E541" s="85" t="s">
        <v>153</v>
      </c>
      <c r="F541" s="29">
        <f>F542</f>
        <v>21437.8</v>
      </c>
      <c r="G541" s="130">
        <f>G542</f>
        <v>21437.79967</v>
      </c>
      <c r="H541" s="136">
        <f t="shared" si="17"/>
        <v>99.999998460662937</v>
      </c>
    </row>
    <row r="542" spans="1:8" ht="16.5" customHeight="1" x14ac:dyDescent="0.25">
      <c r="A542" s="69">
        <v>533</v>
      </c>
      <c r="B542" s="58">
        <v>801</v>
      </c>
      <c r="C542" s="4" t="s">
        <v>207</v>
      </c>
      <c r="D542" s="4" t="s">
        <v>85</v>
      </c>
      <c r="E542" s="91" t="s">
        <v>86</v>
      </c>
      <c r="F542" s="65">
        <f>21385.3+52.5</f>
        <v>21437.8</v>
      </c>
      <c r="G542" s="131">
        <v>21437.79967</v>
      </c>
      <c r="H542" s="135">
        <f t="shared" si="17"/>
        <v>99.999998460662937</v>
      </c>
    </row>
    <row r="543" spans="1:8" ht="26" x14ac:dyDescent="0.3">
      <c r="A543" s="69">
        <v>534</v>
      </c>
      <c r="B543" s="57">
        <v>801</v>
      </c>
      <c r="C543" s="2" t="s">
        <v>210</v>
      </c>
      <c r="D543" s="2"/>
      <c r="E543" s="85" t="s">
        <v>154</v>
      </c>
      <c r="F543" s="29">
        <f>F544</f>
        <v>83704.3</v>
      </c>
      <c r="G543" s="130">
        <f>G544</f>
        <v>83704.3</v>
      </c>
      <c r="H543" s="136">
        <f t="shared" si="17"/>
        <v>100</v>
      </c>
    </row>
    <row r="544" spans="1:8" ht="14.25" customHeight="1" x14ac:dyDescent="0.25">
      <c r="A544" s="69">
        <v>535</v>
      </c>
      <c r="B544" s="58">
        <v>801</v>
      </c>
      <c r="C544" s="4" t="s">
        <v>210</v>
      </c>
      <c r="D544" s="4" t="s">
        <v>85</v>
      </c>
      <c r="E544" s="91" t="s">
        <v>86</v>
      </c>
      <c r="F544" s="65">
        <f>83083.3+81+540</f>
        <v>83704.3</v>
      </c>
      <c r="G544" s="131">
        <v>83704.3</v>
      </c>
      <c r="H544" s="135">
        <f t="shared" si="17"/>
        <v>100</v>
      </c>
    </row>
    <row r="545" spans="1:8" ht="14.25" customHeight="1" x14ac:dyDescent="0.3">
      <c r="A545" s="69">
        <v>536</v>
      </c>
      <c r="B545" s="57">
        <v>801</v>
      </c>
      <c r="C545" s="2" t="s">
        <v>643</v>
      </c>
      <c r="D545" s="2"/>
      <c r="E545" s="85" t="s">
        <v>38</v>
      </c>
      <c r="F545" s="29">
        <f>F546+F547+F548</f>
        <v>800</v>
      </c>
      <c r="G545" s="130">
        <f>G546+G547+G548</f>
        <v>798.94679999999994</v>
      </c>
      <c r="H545" s="136">
        <f t="shared" si="17"/>
        <v>99.868349999999992</v>
      </c>
    </row>
    <row r="546" spans="1:8" ht="26" x14ac:dyDescent="0.25">
      <c r="A546" s="69">
        <v>537</v>
      </c>
      <c r="B546" s="58">
        <v>801</v>
      </c>
      <c r="C546" s="4" t="s">
        <v>643</v>
      </c>
      <c r="D546" s="4" t="s">
        <v>78</v>
      </c>
      <c r="E546" s="91" t="s">
        <v>77</v>
      </c>
      <c r="F546" s="65">
        <f>286.3+115-24</f>
        <v>377.3</v>
      </c>
      <c r="G546" s="131">
        <v>376.29</v>
      </c>
      <c r="H546" s="135">
        <f t="shared" si="17"/>
        <v>99.732308507818715</v>
      </c>
    </row>
    <row r="547" spans="1:8" ht="13" x14ac:dyDescent="0.25">
      <c r="A547" s="69">
        <v>538</v>
      </c>
      <c r="B547" s="58">
        <v>801</v>
      </c>
      <c r="C547" s="4" t="s">
        <v>643</v>
      </c>
      <c r="D547" s="4" t="s">
        <v>85</v>
      </c>
      <c r="E547" s="91" t="s">
        <v>86</v>
      </c>
      <c r="F547" s="65">
        <f>468.7-115+24</f>
        <v>377.7</v>
      </c>
      <c r="G547" s="131">
        <v>377.65679999999998</v>
      </c>
      <c r="H547" s="135">
        <f t="shared" si="17"/>
        <v>99.988562351072275</v>
      </c>
    </row>
    <row r="548" spans="1:8" ht="13" x14ac:dyDescent="0.25">
      <c r="A548" s="69">
        <v>539</v>
      </c>
      <c r="B548" s="58">
        <v>801</v>
      </c>
      <c r="C548" s="4" t="s">
        <v>643</v>
      </c>
      <c r="D548" s="4" t="s">
        <v>90</v>
      </c>
      <c r="E548" s="91" t="s">
        <v>91</v>
      </c>
      <c r="F548" s="65">
        <v>45</v>
      </c>
      <c r="G548" s="131">
        <v>45</v>
      </c>
      <c r="H548" s="135">
        <f t="shared" si="17"/>
        <v>100</v>
      </c>
    </row>
    <row r="549" spans="1:8" ht="52" x14ac:dyDescent="0.3">
      <c r="A549" s="69">
        <v>540</v>
      </c>
      <c r="B549" s="57">
        <v>801</v>
      </c>
      <c r="C549" s="2" t="s">
        <v>212</v>
      </c>
      <c r="D549" s="4"/>
      <c r="E549" s="85" t="s">
        <v>375</v>
      </c>
      <c r="F549" s="29">
        <f>F550</f>
        <v>2007.6</v>
      </c>
      <c r="G549" s="130">
        <f>G550</f>
        <v>1357.5</v>
      </c>
      <c r="H549" s="136">
        <f t="shared" si="17"/>
        <v>67.618051404662282</v>
      </c>
    </row>
    <row r="550" spans="1:8" ht="13" x14ac:dyDescent="0.25">
      <c r="A550" s="69">
        <v>541</v>
      </c>
      <c r="B550" s="58">
        <v>801</v>
      </c>
      <c r="C550" s="4" t="s">
        <v>212</v>
      </c>
      <c r="D550" s="4" t="s">
        <v>85</v>
      </c>
      <c r="E550" s="91" t="s">
        <v>86</v>
      </c>
      <c r="F550" s="65">
        <v>2007.6</v>
      </c>
      <c r="G550" s="131">
        <v>1357.5</v>
      </c>
      <c r="H550" s="135">
        <f t="shared" si="17"/>
        <v>67.618051404662282</v>
      </c>
    </row>
    <row r="551" spans="1:8" ht="78" x14ac:dyDescent="0.3">
      <c r="A551" s="69">
        <v>542</v>
      </c>
      <c r="B551" s="87">
        <v>801</v>
      </c>
      <c r="C551" s="10" t="s">
        <v>587</v>
      </c>
      <c r="D551" s="2"/>
      <c r="E551" s="92" t="s">
        <v>588</v>
      </c>
      <c r="F551" s="29">
        <f>F552</f>
        <v>279</v>
      </c>
      <c r="G551" s="130">
        <f>G552</f>
        <v>279</v>
      </c>
      <c r="H551" s="136">
        <f t="shared" si="17"/>
        <v>100</v>
      </c>
    </row>
    <row r="552" spans="1:8" ht="13" x14ac:dyDescent="0.25">
      <c r="A552" s="69">
        <v>543</v>
      </c>
      <c r="B552" s="88">
        <v>801</v>
      </c>
      <c r="C552" s="12" t="s">
        <v>587</v>
      </c>
      <c r="D552" s="4" t="s">
        <v>85</v>
      </c>
      <c r="E552" s="91" t="s">
        <v>86</v>
      </c>
      <c r="F552" s="71">
        <v>279</v>
      </c>
      <c r="G552" s="132">
        <v>279</v>
      </c>
      <c r="H552" s="135">
        <f t="shared" si="17"/>
        <v>100</v>
      </c>
    </row>
    <row r="553" spans="1:8" ht="39" x14ac:dyDescent="0.3">
      <c r="A553" s="69">
        <v>544</v>
      </c>
      <c r="B553" s="87">
        <v>801</v>
      </c>
      <c r="C553" s="10" t="s">
        <v>581</v>
      </c>
      <c r="D553" s="2"/>
      <c r="E553" s="92" t="s">
        <v>657</v>
      </c>
      <c r="F553" s="29">
        <f>F554</f>
        <v>97</v>
      </c>
      <c r="G553" s="130">
        <f>G554</f>
        <v>97</v>
      </c>
      <c r="H553" s="136">
        <f t="shared" si="17"/>
        <v>100</v>
      </c>
    </row>
    <row r="554" spans="1:8" ht="13" x14ac:dyDescent="0.25">
      <c r="A554" s="69">
        <v>545</v>
      </c>
      <c r="B554" s="88">
        <v>801</v>
      </c>
      <c r="C554" s="12" t="s">
        <v>581</v>
      </c>
      <c r="D554" s="4" t="s">
        <v>90</v>
      </c>
      <c r="E554" s="91" t="s">
        <v>91</v>
      </c>
      <c r="F554" s="71">
        <v>97</v>
      </c>
      <c r="G554" s="132">
        <v>97</v>
      </c>
      <c r="H554" s="135">
        <f t="shared" si="17"/>
        <v>100</v>
      </c>
    </row>
    <row r="555" spans="1:8" ht="26" x14ac:dyDescent="0.3">
      <c r="A555" s="69">
        <v>546</v>
      </c>
      <c r="B555" s="87">
        <v>801</v>
      </c>
      <c r="C555" s="10" t="s">
        <v>451</v>
      </c>
      <c r="D555" s="33"/>
      <c r="E555" s="85" t="s">
        <v>658</v>
      </c>
      <c r="F555" s="29">
        <f>F556</f>
        <v>549.6</v>
      </c>
      <c r="G555" s="130">
        <f>G556</f>
        <v>548.75</v>
      </c>
      <c r="H555" s="136">
        <f t="shared" si="17"/>
        <v>99.845342066957784</v>
      </c>
    </row>
    <row r="556" spans="1:8" ht="13" x14ac:dyDescent="0.25">
      <c r="A556" s="69">
        <v>547</v>
      </c>
      <c r="B556" s="88">
        <v>801</v>
      </c>
      <c r="C556" s="12" t="s">
        <v>451</v>
      </c>
      <c r="D556" s="4" t="s">
        <v>85</v>
      </c>
      <c r="E556" s="91" t="s">
        <v>86</v>
      </c>
      <c r="F556" s="71">
        <f>439+110.6</f>
        <v>549.6</v>
      </c>
      <c r="G556" s="132">
        <v>548.75</v>
      </c>
      <c r="H556" s="135">
        <f t="shared" si="17"/>
        <v>99.845342066957784</v>
      </c>
    </row>
    <row r="557" spans="1:8" ht="79.5" customHeight="1" x14ac:dyDescent="0.3">
      <c r="A557" s="69">
        <v>548</v>
      </c>
      <c r="B557" s="87">
        <v>801</v>
      </c>
      <c r="C557" s="10" t="s">
        <v>629</v>
      </c>
      <c r="D557" s="2"/>
      <c r="E557" s="92" t="s">
        <v>630</v>
      </c>
      <c r="F557" s="29">
        <f>F558</f>
        <v>69.8</v>
      </c>
      <c r="G557" s="130">
        <f>G558</f>
        <v>69.75</v>
      </c>
      <c r="H557" s="136">
        <f t="shared" si="17"/>
        <v>99.92836676217766</v>
      </c>
    </row>
    <row r="558" spans="1:8" ht="13" x14ac:dyDescent="0.25">
      <c r="A558" s="69">
        <v>549</v>
      </c>
      <c r="B558" s="88">
        <v>801</v>
      </c>
      <c r="C558" s="12" t="s">
        <v>629</v>
      </c>
      <c r="D558" s="4" t="s">
        <v>85</v>
      </c>
      <c r="E558" s="91" t="s">
        <v>86</v>
      </c>
      <c r="F558" s="65">
        <v>69.8</v>
      </c>
      <c r="G558" s="131">
        <v>69.75</v>
      </c>
      <c r="H558" s="135">
        <f t="shared" si="17"/>
        <v>99.92836676217766</v>
      </c>
    </row>
    <row r="559" spans="1:8" ht="65" x14ac:dyDescent="0.3">
      <c r="A559" s="69">
        <v>550</v>
      </c>
      <c r="B559" s="87">
        <v>801</v>
      </c>
      <c r="C559" s="10" t="s">
        <v>627</v>
      </c>
      <c r="D559" s="2"/>
      <c r="E559" s="92" t="s">
        <v>628</v>
      </c>
      <c r="F559" s="65">
        <f>F560</f>
        <v>24.3</v>
      </c>
      <c r="G559" s="131">
        <f>G560</f>
        <v>24.3</v>
      </c>
      <c r="H559" s="136">
        <f t="shared" si="17"/>
        <v>100</v>
      </c>
    </row>
    <row r="560" spans="1:8" ht="13" x14ac:dyDescent="0.25">
      <c r="A560" s="69">
        <v>551</v>
      </c>
      <c r="B560" s="88">
        <v>801</v>
      </c>
      <c r="C560" s="12" t="s">
        <v>627</v>
      </c>
      <c r="D560" s="4" t="s">
        <v>90</v>
      </c>
      <c r="E560" s="91" t="s">
        <v>91</v>
      </c>
      <c r="F560" s="65">
        <v>24.3</v>
      </c>
      <c r="G560" s="131">
        <v>24.3</v>
      </c>
      <c r="H560" s="135">
        <f t="shared" si="17"/>
        <v>100</v>
      </c>
    </row>
    <row r="561" spans="1:8" ht="26" x14ac:dyDescent="0.3">
      <c r="A561" s="69">
        <v>552</v>
      </c>
      <c r="B561" s="87">
        <v>801</v>
      </c>
      <c r="C561" s="10" t="s">
        <v>686</v>
      </c>
      <c r="D561" s="4"/>
      <c r="E561" s="85" t="s">
        <v>687</v>
      </c>
      <c r="F561" s="29">
        <f>F562</f>
        <v>5555.6</v>
      </c>
      <c r="G561" s="130">
        <f>G562</f>
        <v>5555.6</v>
      </c>
      <c r="H561" s="136">
        <f t="shared" si="17"/>
        <v>100</v>
      </c>
    </row>
    <row r="562" spans="1:8" ht="13" x14ac:dyDescent="0.25">
      <c r="A562" s="69">
        <v>553</v>
      </c>
      <c r="B562" s="88">
        <v>801</v>
      </c>
      <c r="C562" s="12" t="s">
        <v>686</v>
      </c>
      <c r="D562" s="4" t="s">
        <v>90</v>
      </c>
      <c r="E562" s="91" t="s">
        <v>91</v>
      </c>
      <c r="F562" s="71">
        <v>5555.6</v>
      </c>
      <c r="G562" s="132">
        <v>5555.6</v>
      </c>
      <c r="H562" s="135">
        <f t="shared" si="17"/>
        <v>100</v>
      </c>
    </row>
    <row r="563" spans="1:8" ht="39" x14ac:dyDescent="0.3">
      <c r="A563" s="69">
        <v>554</v>
      </c>
      <c r="B563" s="87">
        <v>801</v>
      </c>
      <c r="C563" s="2" t="s">
        <v>201</v>
      </c>
      <c r="D563" s="4"/>
      <c r="E563" s="85" t="s">
        <v>595</v>
      </c>
      <c r="F563" s="29">
        <f t="shared" ref="F563:G565" si="18">F564</f>
        <v>544.70000000000005</v>
      </c>
      <c r="G563" s="130">
        <f t="shared" si="18"/>
        <v>541.00467000000003</v>
      </c>
      <c r="H563" s="136">
        <f t="shared" si="17"/>
        <v>99.321584358362401</v>
      </c>
    </row>
    <row r="564" spans="1:8" s="20" customFormat="1" ht="26" x14ac:dyDescent="0.3">
      <c r="A564" s="69">
        <v>555</v>
      </c>
      <c r="B564" s="57">
        <v>801</v>
      </c>
      <c r="C564" s="33" t="s">
        <v>244</v>
      </c>
      <c r="D564" s="2"/>
      <c r="E564" s="85" t="s">
        <v>243</v>
      </c>
      <c r="F564" s="29">
        <f t="shared" si="18"/>
        <v>544.70000000000005</v>
      </c>
      <c r="G564" s="130">
        <f t="shared" si="18"/>
        <v>541.00467000000003</v>
      </c>
      <c r="H564" s="136">
        <f t="shared" si="17"/>
        <v>99.321584358362401</v>
      </c>
    </row>
    <row r="565" spans="1:8" ht="26" x14ac:dyDescent="0.3">
      <c r="A565" s="69">
        <v>556</v>
      </c>
      <c r="B565" s="87">
        <v>801</v>
      </c>
      <c r="C565" s="10" t="s">
        <v>620</v>
      </c>
      <c r="D565" s="4"/>
      <c r="E565" s="85" t="s">
        <v>619</v>
      </c>
      <c r="F565" s="29">
        <f t="shared" si="18"/>
        <v>544.70000000000005</v>
      </c>
      <c r="G565" s="130">
        <f t="shared" si="18"/>
        <v>541.00467000000003</v>
      </c>
      <c r="H565" s="136">
        <f t="shared" si="17"/>
        <v>99.321584358362401</v>
      </c>
    </row>
    <row r="566" spans="1:8" s="20" customFormat="1" ht="13" x14ac:dyDescent="0.25">
      <c r="A566" s="69">
        <v>557</v>
      </c>
      <c r="B566" s="88">
        <v>801</v>
      </c>
      <c r="C566" s="12" t="s">
        <v>620</v>
      </c>
      <c r="D566" s="4" t="s">
        <v>85</v>
      </c>
      <c r="E566" s="91" t="s">
        <v>86</v>
      </c>
      <c r="F566" s="65">
        <f>965.4-420.7</f>
        <v>544.70000000000005</v>
      </c>
      <c r="G566" s="131">
        <v>541.00467000000003</v>
      </c>
      <c r="H566" s="135">
        <f t="shared" si="17"/>
        <v>99.321584358362401</v>
      </c>
    </row>
    <row r="567" spans="1:8" s="20" customFormat="1" ht="13" x14ac:dyDescent="0.3">
      <c r="A567" s="69">
        <v>558</v>
      </c>
      <c r="B567" s="87">
        <v>801</v>
      </c>
      <c r="C567" s="96" t="s">
        <v>189</v>
      </c>
      <c r="D567" s="96"/>
      <c r="E567" s="102" t="s">
        <v>156</v>
      </c>
      <c r="F567" s="29">
        <f>F568+F570+F572+F574+F578+F576</f>
        <v>3592.1000000000004</v>
      </c>
      <c r="G567" s="130">
        <f>G568+G570+G572+G574+G578+G576</f>
        <v>3592.1000000000004</v>
      </c>
      <c r="H567" s="136">
        <f t="shared" si="17"/>
        <v>100</v>
      </c>
    </row>
    <row r="568" spans="1:8" s="20" customFormat="1" ht="26" x14ac:dyDescent="0.3">
      <c r="A568" s="69">
        <v>559</v>
      </c>
      <c r="B568" s="87">
        <v>801</v>
      </c>
      <c r="C568" s="10" t="s">
        <v>714</v>
      </c>
      <c r="D568" s="4"/>
      <c r="E568" s="85" t="s">
        <v>713</v>
      </c>
      <c r="F568" s="29">
        <f>F569</f>
        <v>180.5</v>
      </c>
      <c r="G568" s="130">
        <f>G569</f>
        <v>180.5</v>
      </c>
      <c r="H568" s="136">
        <f t="shared" si="17"/>
        <v>100</v>
      </c>
    </row>
    <row r="569" spans="1:8" s="20" customFormat="1" ht="26" x14ac:dyDescent="0.25">
      <c r="A569" s="69">
        <v>560</v>
      </c>
      <c r="B569" s="88">
        <v>801</v>
      </c>
      <c r="C569" s="12" t="s">
        <v>714</v>
      </c>
      <c r="D569" s="4" t="s">
        <v>78</v>
      </c>
      <c r="E569" s="91" t="s">
        <v>77</v>
      </c>
      <c r="F569" s="65">
        <v>180.5</v>
      </c>
      <c r="G569" s="131">
        <v>180.5</v>
      </c>
      <c r="H569" s="135">
        <f t="shared" si="17"/>
        <v>100</v>
      </c>
    </row>
    <row r="570" spans="1:8" s="20" customFormat="1" ht="26" x14ac:dyDescent="0.3">
      <c r="A570" s="69">
        <v>561</v>
      </c>
      <c r="B570" s="87">
        <v>801</v>
      </c>
      <c r="C570" s="10" t="s">
        <v>716</v>
      </c>
      <c r="D570" s="4"/>
      <c r="E570" s="85" t="s">
        <v>715</v>
      </c>
      <c r="F570" s="29">
        <f>F571</f>
        <v>227.6</v>
      </c>
      <c r="G570" s="130">
        <f>G571</f>
        <v>227.6</v>
      </c>
      <c r="H570" s="136">
        <f t="shared" si="17"/>
        <v>100</v>
      </c>
    </row>
    <row r="571" spans="1:8" s="20" customFormat="1" ht="13" x14ac:dyDescent="0.25">
      <c r="A571" s="69">
        <v>562</v>
      </c>
      <c r="B571" s="88">
        <v>801</v>
      </c>
      <c r="C571" s="12" t="s">
        <v>716</v>
      </c>
      <c r="D571" s="4" t="s">
        <v>85</v>
      </c>
      <c r="E571" s="91" t="s">
        <v>86</v>
      </c>
      <c r="F571" s="65">
        <v>227.6</v>
      </c>
      <c r="G571" s="131">
        <v>227.6</v>
      </c>
      <c r="H571" s="135">
        <f t="shared" si="17"/>
        <v>100</v>
      </c>
    </row>
    <row r="572" spans="1:8" s="20" customFormat="1" ht="26" x14ac:dyDescent="0.3">
      <c r="A572" s="69">
        <v>563</v>
      </c>
      <c r="B572" s="87">
        <v>801</v>
      </c>
      <c r="C572" s="10" t="s">
        <v>718</v>
      </c>
      <c r="D572" s="4"/>
      <c r="E572" s="85" t="s">
        <v>717</v>
      </c>
      <c r="F572" s="29">
        <f>F573</f>
        <v>491.3</v>
      </c>
      <c r="G572" s="130">
        <f>G573</f>
        <v>491.3</v>
      </c>
      <c r="H572" s="136">
        <f t="shared" si="17"/>
        <v>100</v>
      </c>
    </row>
    <row r="573" spans="1:8" s="20" customFormat="1" ht="13" x14ac:dyDescent="0.25">
      <c r="A573" s="69">
        <v>564</v>
      </c>
      <c r="B573" s="88">
        <v>801</v>
      </c>
      <c r="C573" s="12" t="s">
        <v>718</v>
      </c>
      <c r="D573" s="4" t="s">
        <v>85</v>
      </c>
      <c r="E573" s="91" t="s">
        <v>86</v>
      </c>
      <c r="F573" s="65">
        <v>491.3</v>
      </c>
      <c r="G573" s="131">
        <v>491.3</v>
      </c>
      <c r="H573" s="135">
        <f t="shared" si="17"/>
        <v>100</v>
      </c>
    </row>
    <row r="574" spans="1:8" s="20" customFormat="1" ht="26" x14ac:dyDescent="0.3">
      <c r="A574" s="69">
        <v>565</v>
      </c>
      <c r="B574" s="87">
        <v>801</v>
      </c>
      <c r="C574" s="10" t="s">
        <v>720</v>
      </c>
      <c r="D574" s="4"/>
      <c r="E574" s="85" t="s">
        <v>719</v>
      </c>
      <c r="F574" s="29">
        <f>F575</f>
        <v>417.3</v>
      </c>
      <c r="G574" s="130">
        <f>G575</f>
        <v>417.3</v>
      </c>
      <c r="H574" s="136">
        <f t="shared" si="17"/>
        <v>100</v>
      </c>
    </row>
    <row r="575" spans="1:8" s="20" customFormat="1" ht="13" x14ac:dyDescent="0.25">
      <c r="A575" s="69">
        <v>566</v>
      </c>
      <c r="B575" s="88">
        <v>801</v>
      </c>
      <c r="C575" s="12" t="s">
        <v>720</v>
      </c>
      <c r="D575" s="4" t="s">
        <v>85</v>
      </c>
      <c r="E575" s="91" t="s">
        <v>86</v>
      </c>
      <c r="F575" s="65">
        <v>417.3</v>
      </c>
      <c r="G575" s="131">
        <v>417.3</v>
      </c>
      <c r="H575" s="135">
        <f t="shared" si="17"/>
        <v>100</v>
      </c>
    </row>
    <row r="576" spans="1:8" s="20" customFormat="1" ht="26" x14ac:dyDescent="0.3">
      <c r="A576" s="69">
        <v>567</v>
      </c>
      <c r="B576" s="87">
        <v>801</v>
      </c>
      <c r="C576" s="10" t="s">
        <v>733</v>
      </c>
      <c r="D576" s="2"/>
      <c r="E576" s="92" t="s">
        <v>738</v>
      </c>
      <c r="F576" s="29">
        <f>F577</f>
        <v>1137</v>
      </c>
      <c r="G576" s="130">
        <f>G577</f>
        <v>1137</v>
      </c>
      <c r="H576" s="136">
        <f t="shared" si="17"/>
        <v>100</v>
      </c>
    </row>
    <row r="577" spans="1:8" s="20" customFormat="1" ht="13" x14ac:dyDescent="0.25">
      <c r="A577" s="69">
        <v>568</v>
      </c>
      <c r="B577" s="88">
        <v>801</v>
      </c>
      <c r="C577" s="12" t="s">
        <v>733</v>
      </c>
      <c r="D577" s="4" t="s">
        <v>85</v>
      </c>
      <c r="E577" s="91" t="s">
        <v>86</v>
      </c>
      <c r="F577" s="71">
        <v>1137</v>
      </c>
      <c r="G577" s="132">
        <v>1137</v>
      </c>
      <c r="H577" s="135">
        <f t="shared" si="17"/>
        <v>100</v>
      </c>
    </row>
    <row r="578" spans="1:8" s="20" customFormat="1" ht="39" x14ac:dyDescent="0.3">
      <c r="A578" s="69">
        <v>569</v>
      </c>
      <c r="B578" s="87">
        <v>801</v>
      </c>
      <c r="C578" s="10" t="s">
        <v>722</v>
      </c>
      <c r="D578" s="4"/>
      <c r="E578" s="85" t="s">
        <v>721</v>
      </c>
      <c r="F578" s="29">
        <f>F579</f>
        <v>1138.4000000000001</v>
      </c>
      <c r="G578" s="130">
        <f>G579</f>
        <v>1138.4000000000001</v>
      </c>
      <c r="H578" s="136">
        <f t="shared" si="17"/>
        <v>100</v>
      </c>
    </row>
    <row r="579" spans="1:8" s="20" customFormat="1" ht="13" x14ac:dyDescent="0.25">
      <c r="A579" s="69">
        <v>570</v>
      </c>
      <c r="B579" s="88">
        <v>801</v>
      </c>
      <c r="C579" s="12" t="s">
        <v>722</v>
      </c>
      <c r="D579" s="4" t="s">
        <v>85</v>
      </c>
      <c r="E579" s="91" t="s">
        <v>86</v>
      </c>
      <c r="F579" s="65">
        <v>1138.4000000000001</v>
      </c>
      <c r="G579" s="131">
        <v>1138.4000000000001</v>
      </c>
      <c r="H579" s="135">
        <f t="shared" si="17"/>
        <v>100</v>
      </c>
    </row>
    <row r="580" spans="1:8" ht="13" x14ac:dyDescent="0.3">
      <c r="A580" s="69">
        <v>571</v>
      </c>
      <c r="B580" s="89" t="s">
        <v>87</v>
      </c>
      <c r="C580" s="70" t="s">
        <v>88</v>
      </c>
      <c r="D580" s="70" t="s">
        <v>88</v>
      </c>
      <c r="E580" s="94" t="s">
        <v>89</v>
      </c>
      <c r="F580" s="29">
        <f>F581+F586</f>
        <v>27850.699999999997</v>
      </c>
      <c r="G580" s="130">
        <f>G581+G586</f>
        <v>27808.907759999998</v>
      </c>
      <c r="H580" s="136">
        <f t="shared" si="17"/>
        <v>99.849941868606535</v>
      </c>
    </row>
    <row r="581" spans="1:8" ht="26" x14ac:dyDescent="0.3">
      <c r="A581" s="69">
        <v>572</v>
      </c>
      <c r="B581" s="89" t="s">
        <v>87</v>
      </c>
      <c r="C581" s="2" t="s">
        <v>209</v>
      </c>
      <c r="D581" s="70"/>
      <c r="E581" s="92" t="s">
        <v>597</v>
      </c>
      <c r="F581" s="29">
        <f>F582</f>
        <v>27770.1</v>
      </c>
      <c r="G581" s="130">
        <f>G582</f>
        <v>27728.30776</v>
      </c>
      <c r="H581" s="136">
        <f t="shared" si="17"/>
        <v>99.849506339552249</v>
      </c>
    </row>
    <row r="582" spans="1:8" ht="39" x14ac:dyDescent="0.3">
      <c r="A582" s="69">
        <v>573</v>
      </c>
      <c r="B582" s="57">
        <v>804</v>
      </c>
      <c r="C582" s="2" t="s">
        <v>214</v>
      </c>
      <c r="D582" s="2"/>
      <c r="E582" s="92" t="s">
        <v>631</v>
      </c>
      <c r="F582" s="29">
        <f>F583</f>
        <v>27770.1</v>
      </c>
      <c r="G582" s="130">
        <f>G583</f>
        <v>27728.30776</v>
      </c>
      <c r="H582" s="136">
        <f t="shared" si="17"/>
        <v>99.849506339552249</v>
      </c>
    </row>
    <row r="583" spans="1:8" ht="26" x14ac:dyDescent="0.3">
      <c r="A583" s="69">
        <v>574</v>
      </c>
      <c r="B583" s="57">
        <v>804</v>
      </c>
      <c r="C583" s="2" t="s">
        <v>650</v>
      </c>
      <c r="D583" s="2"/>
      <c r="E583" s="85" t="s">
        <v>155</v>
      </c>
      <c r="F583" s="29">
        <f>F584+F585</f>
        <v>27770.1</v>
      </c>
      <c r="G583" s="130">
        <f>G584+G585</f>
        <v>27728.30776</v>
      </c>
      <c r="H583" s="136">
        <f t="shared" si="17"/>
        <v>99.849506339552249</v>
      </c>
    </row>
    <row r="584" spans="1:8" ht="13" x14ac:dyDescent="0.25">
      <c r="A584" s="69">
        <v>575</v>
      </c>
      <c r="B584" s="58">
        <v>804</v>
      </c>
      <c r="C584" s="4" t="s">
        <v>650</v>
      </c>
      <c r="D584" s="4" t="s">
        <v>44</v>
      </c>
      <c r="E584" s="91" t="s">
        <v>45</v>
      </c>
      <c r="F584" s="65">
        <f>26600.5-13320+13320+87.3</f>
        <v>26687.8</v>
      </c>
      <c r="G584" s="131">
        <v>26687.552899999999</v>
      </c>
      <c r="H584" s="135">
        <f t="shared" si="17"/>
        <v>99.999074108768809</v>
      </c>
    </row>
    <row r="585" spans="1:8" ht="26" x14ac:dyDescent="0.25">
      <c r="A585" s="69">
        <v>576</v>
      </c>
      <c r="B585" s="58">
        <v>804</v>
      </c>
      <c r="C585" s="4" t="s">
        <v>650</v>
      </c>
      <c r="D585" s="4" t="s">
        <v>78</v>
      </c>
      <c r="E585" s="91" t="s">
        <v>77</v>
      </c>
      <c r="F585" s="65">
        <f>1169.6-87.3</f>
        <v>1082.3</v>
      </c>
      <c r="G585" s="131">
        <v>1040.75486</v>
      </c>
      <c r="H585" s="135">
        <f t="shared" si="17"/>
        <v>96.161402568603904</v>
      </c>
    </row>
    <row r="586" spans="1:8" ht="13" x14ac:dyDescent="0.3">
      <c r="A586" s="69">
        <v>577</v>
      </c>
      <c r="B586" s="87">
        <v>804</v>
      </c>
      <c r="C586" s="96" t="s">
        <v>189</v>
      </c>
      <c r="D586" s="96"/>
      <c r="E586" s="102" t="s">
        <v>156</v>
      </c>
      <c r="F586" s="29">
        <f>F587</f>
        <v>80.599999999999994</v>
      </c>
      <c r="G586" s="130">
        <f>G587</f>
        <v>80.599999999999994</v>
      </c>
      <c r="H586" s="136">
        <f t="shared" si="17"/>
        <v>100</v>
      </c>
    </row>
    <row r="587" spans="1:8" ht="52" x14ac:dyDescent="0.3">
      <c r="A587" s="69">
        <v>578</v>
      </c>
      <c r="B587" s="57">
        <v>804</v>
      </c>
      <c r="C587" s="63" t="s">
        <v>730</v>
      </c>
      <c r="D587" s="2"/>
      <c r="E587" s="92" t="s">
        <v>735</v>
      </c>
      <c r="F587" s="29">
        <f>F588</f>
        <v>80.599999999999994</v>
      </c>
      <c r="G587" s="130">
        <f>G588</f>
        <v>80.599999999999994</v>
      </c>
      <c r="H587" s="136">
        <f t="shared" ref="H587:H650" si="19">G587/F587*100</f>
        <v>100</v>
      </c>
    </row>
    <row r="588" spans="1:8" ht="14.5" customHeight="1" x14ac:dyDescent="0.25">
      <c r="A588" s="69">
        <v>579</v>
      </c>
      <c r="B588" s="58">
        <v>804</v>
      </c>
      <c r="C588" s="64" t="s">
        <v>730</v>
      </c>
      <c r="D588" s="4" t="s">
        <v>44</v>
      </c>
      <c r="E588" s="91" t="s">
        <v>45</v>
      </c>
      <c r="F588" s="71">
        <v>80.599999999999994</v>
      </c>
      <c r="G588" s="132">
        <v>80.599999999999994</v>
      </c>
      <c r="H588" s="135">
        <f t="shared" si="19"/>
        <v>100</v>
      </c>
    </row>
    <row r="589" spans="1:8" s="21" customFormat="1" ht="15" x14ac:dyDescent="0.3">
      <c r="A589" s="69">
        <v>580</v>
      </c>
      <c r="B589" s="57">
        <v>1000</v>
      </c>
      <c r="C589" s="2"/>
      <c r="D589" s="2"/>
      <c r="E589" s="90" t="s">
        <v>24</v>
      </c>
      <c r="F589" s="29">
        <f>F590+F595+F640+F624</f>
        <v>155678.59999999998</v>
      </c>
      <c r="G589" s="130">
        <f>G590+G595+G640+G624</f>
        <v>151650.26934</v>
      </c>
      <c r="H589" s="136">
        <f t="shared" si="19"/>
        <v>97.412405648560579</v>
      </c>
    </row>
    <row r="590" spans="1:8" s="20" customFormat="1" ht="13" x14ac:dyDescent="0.3">
      <c r="A590" s="69">
        <v>581</v>
      </c>
      <c r="B590" s="57">
        <v>1001</v>
      </c>
      <c r="C590" s="2"/>
      <c r="D590" s="2"/>
      <c r="E590" s="85" t="s">
        <v>29</v>
      </c>
      <c r="F590" s="29">
        <f t="shared" ref="F590:G593" si="20">F591</f>
        <v>16000</v>
      </c>
      <c r="G590" s="130">
        <f t="shared" si="20"/>
        <v>15999.89747</v>
      </c>
      <c r="H590" s="136">
        <f t="shared" si="19"/>
        <v>99.999359187500005</v>
      </c>
    </row>
    <row r="591" spans="1:8" s="21" customFormat="1" ht="26" x14ac:dyDescent="0.3">
      <c r="A591" s="69">
        <v>582</v>
      </c>
      <c r="B591" s="57">
        <v>1001</v>
      </c>
      <c r="C591" s="2" t="s">
        <v>195</v>
      </c>
      <c r="D591" s="2"/>
      <c r="E591" s="92" t="s">
        <v>745</v>
      </c>
      <c r="F591" s="29">
        <f t="shared" si="20"/>
        <v>16000</v>
      </c>
      <c r="G591" s="130">
        <f t="shared" si="20"/>
        <v>15999.89747</v>
      </c>
      <c r="H591" s="136">
        <f t="shared" si="19"/>
        <v>99.999359187500005</v>
      </c>
    </row>
    <row r="592" spans="1:8" s="21" customFormat="1" ht="26" x14ac:dyDescent="0.3">
      <c r="A592" s="69">
        <v>583</v>
      </c>
      <c r="B592" s="57">
        <v>1001</v>
      </c>
      <c r="C592" s="2" t="s">
        <v>303</v>
      </c>
      <c r="D592" s="2"/>
      <c r="E592" s="92" t="s">
        <v>157</v>
      </c>
      <c r="F592" s="29">
        <f t="shared" si="20"/>
        <v>16000</v>
      </c>
      <c r="G592" s="130">
        <f t="shared" si="20"/>
        <v>15999.89747</v>
      </c>
      <c r="H592" s="136">
        <f t="shared" si="19"/>
        <v>99.999359187500005</v>
      </c>
    </row>
    <row r="593" spans="1:8" s="21" customFormat="1" ht="52" x14ac:dyDescent="0.3">
      <c r="A593" s="69">
        <v>584</v>
      </c>
      <c r="B593" s="57">
        <v>1001</v>
      </c>
      <c r="C593" s="2" t="s">
        <v>304</v>
      </c>
      <c r="D593" s="2"/>
      <c r="E593" s="85" t="s">
        <v>158</v>
      </c>
      <c r="F593" s="29">
        <f t="shared" si="20"/>
        <v>16000</v>
      </c>
      <c r="G593" s="130">
        <f t="shared" si="20"/>
        <v>15999.89747</v>
      </c>
      <c r="H593" s="136">
        <f t="shared" si="19"/>
        <v>99.999359187500005</v>
      </c>
    </row>
    <row r="594" spans="1:8" s="21" customFormat="1" ht="26" x14ac:dyDescent="0.3">
      <c r="A594" s="69">
        <v>585</v>
      </c>
      <c r="B594" s="58">
        <v>1001</v>
      </c>
      <c r="C594" s="4" t="s">
        <v>304</v>
      </c>
      <c r="D594" s="12" t="s">
        <v>48</v>
      </c>
      <c r="E594" s="91" t="s">
        <v>49</v>
      </c>
      <c r="F594" s="65">
        <v>16000</v>
      </c>
      <c r="G594" s="131">
        <v>15999.89747</v>
      </c>
      <c r="H594" s="135">
        <f t="shared" si="19"/>
        <v>99.999359187500005</v>
      </c>
    </row>
    <row r="595" spans="1:8" ht="13" x14ac:dyDescent="0.3">
      <c r="A595" s="69">
        <v>586</v>
      </c>
      <c r="B595" s="57">
        <v>1003</v>
      </c>
      <c r="C595" s="2"/>
      <c r="D595" s="2"/>
      <c r="E595" s="85" t="s">
        <v>26</v>
      </c>
      <c r="F595" s="29">
        <f>F596+F621+F613</f>
        <v>128028.4</v>
      </c>
      <c r="G595" s="130">
        <f>G596+G621+G613</f>
        <v>124235.59050999999</v>
      </c>
      <c r="H595" s="136">
        <f t="shared" si="19"/>
        <v>97.037524885103622</v>
      </c>
    </row>
    <row r="596" spans="1:8" s="21" customFormat="1" ht="26" x14ac:dyDescent="0.3">
      <c r="A596" s="69">
        <v>587</v>
      </c>
      <c r="B596" s="57">
        <v>1003</v>
      </c>
      <c r="C596" s="2" t="s">
        <v>195</v>
      </c>
      <c r="D596" s="2"/>
      <c r="E596" s="92" t="s">
        <v>745</v>
      </c>
      <c r="F596" s="29">
        <f>F597</f>
        <v>125293.79999999999</v>
      </c>
      <c r="G596" s="130">
        <f>G597</f>
        <v>121500.99050999999</v>
      </c>
      <c r="H596" s="136">
        <f t="shared" si="19"/>
        <v>96.972867380508859</v>
      </c>
    </row>
    <row r="597" spans="1:8" ht="39" x14ac:dyDescent="0.3">
      <c r="A597" s="69">
        <v>588</v>
      </c>
      <c r="B597" s="57">
        <v>1003</v>
      </c>
      <c r="C597" s="2" t="s">
        <v>194</v>
      </c>
      <c r="D597" s="2"/>
      <c r="E597" s="92" t="s">
        <v>166</v>
      </c>
      <c r="F597" s="29">
        <f>F598+F601+F604+F607+F609+F611</f>
        <v>125293.79999999999</v>
      </c>
      <c r="G597" s="130">
        <f>G598+G601+G604+G607+G609+G611</f>
        <v>121500.99050999999</v>
      </c>
      <c r="H597" s="136">
        <f t="shared" si="19"/>
        <v>96.972867380508859</v>
      </c>
    </row>
    <row r="598" spans="1:8" ht="38.15" customHeight="1" x14ac:dyDescent="0.3">
      <c r="A598" s="69">
        <v>589</v>
      </c>
      <c r="B598" s="57">
        <v>1003</v>
      </c>
      <c r="C598" s="10" t="s">
        <v>193</v>
      </c>
      <c r="D598" s="2"/>
      <c r="E598" s="85" t="s">
        <v>541</v>
      </c>
      <c r="F598" s="29">
        <f>F600+F599</f>
        <v>13473.7</v>
      </c>
      <c r="G598" s="130">
        <f>G600+G599</f>
        <v>12568.55466</v>
      </c>
      <c r="H598" s="136">
        <f t="shared" si="19"/>
        <v>93.2821323021887</v>
      </c>
    </row>
    <row r="599" spans="1:8" ht="26" x14ac:dyDescent="0.25">
      <c r="A599" s="69">
        <v>590</v>
      </c>
      <c r="B599" s="58">
        <v>1003</v>
      </c>
      <c r="C599" s="4" t="s">
        <v>193</v>
      </c>
      <c r="D599" s="4" t="s">
        <v>78</v>
      </c>
      <c r="E599" s="91" t="s">
        <v>77</v>
      </c>
      <c r="F599" s="71">
        <v>205</v>
      </c>
      <c r="G599" s="132">
        <v>149.63082</v>
      </c>
      <c r="H599" s="135">
        <f t="shared" si="19"/>
        <v>72.990643902439018</v>
      </c>
    </row>
    <row r="600" spans="1:8" ht="26" x14ac:dyDescent="0.25">
      <c r="A600" s="69">
        <v>591</v>
      </c>
      <c r="B600" s="58">
        <v>1003</v>
      </c>
      <c r="C600" s="4" t="s">
        <v>193</v>
      </c>
      <c r="D600" s="4" t="s">
        <v>48</v>
      </c>
      <c r="E600" s="91" t="s">
        <v>49</v>
      </c>
      <c r="F600" s="71">
        <v>13268.7</v>
      </c>
      <c r="G600" s="132">
        <v>12418.923839999999</v>
      </c>
      <c r="H600" s="135">
        <f t="shared" si="19"/>
        <v>93.595633634041008</v>
      </c>
    </row>
    <row r="601" spans="1:8" ht="43.5" customHeight="1" x14ac:dyDescent="0.3">
      <c r="A601" s="69">
        <v>592</v>
      </c>
      <c r="B601" s="57">
        <v>1003</v>
      </c>
      <c r="C601" s="2" t="s">
        <v>196</v>
      </c>
      <c r="D601" s="2"/>
      <c r="E601" s="85" t="s">
        <v>542</v>
      </c>
      <c r="F601" s="29">
        <f>F603+F602</f>
        <v>99620</v>
      </c>
      <c r="G601" s="130">
        <f>G603+G602</f>
        <v>97145.416330000007</v>
      </c>
      <c r="H601" s="136">
        <f t="shared" si="19"/>
        <v>97.515977042762501</v>
      </c>
    </row>
    <row r="602" spans="1:8" ht="26" x14ac:dyDescent="0.25">
      <c r="A602" s="69">
        <v>593</v>
      </c>
      <c r="B602" s="58">
        <v>1003</v>
      </c>
      <c r="C602" s="4" t="s">
        <v>196</v>
      </c>
      <c r="D602" s="4" t="s">
        <v>78</v>
      </c>
      <c r="E602" s="91" t="s">
        <v>77</v>
      </c>
      <c r="F602" s="71">
        <v>1450</v>
      </c>
      <c r="G602" s="132">
        <v>1125.2155</v>
      </c>
      <c r="H602" s="135">
        <f t="shared" si="19"/>
        <v>77.601068965517243</v>
      </c>
    </row>
    <row r="603" spans="1:8" s="21" customFormat="1" ht="26" x14ac:dyDescent="0.3">
      <c r="A603" s="69">
        <v>594</v>
      </c>
      <c r="B603" s="58">
        <v>1003</v>
      </c>
      <c r="C603" s="4" t="s">
        <v>196</v>
      </c>
      <c r="D603" s="4" t="s">
        <v>48</v>
      </c>
      <c r="E603" s="91" t="s">
        <v>49</v>
      </c>
      <c r="F603" s="71">
        <v>98170</v>
      </c>
      <c r="G603" s="132">
        <v>96020.200830000002</v>
      </c>
      <c r="H603" s="135">
        <f t="shared" si="19"/>
        <v>97.810126138331469</v>
      </c>
    </row>
    <row r="604" spans="1:8" ht="39" x14ac:dyDescent="0.3">
      <c r="A604" s="69">
        <v>595</v>
      </c>
      <c r="B604" s="57">
        <v>1003</v>
      </c>
      <c r="C604" s="10" t="s">
        <v>197</v>
      </c>
      <c r="D604" s="2"/>
      <c r="E604" s="85" t="s">
        <v>534</v>
      </c>
      <c r="F604" s="29">
        <f>F606+F605</f>
        <v>12070</v>
      </c>
      <c r="G604" s="130">
        <f>G606+G605</f>
        <v>11657.482019999999</v>
      </c>
      <c r="H604" s="136">
        <f t="shared" si="19"/>
        <v>96.582286826843415</v>
      </c>
    </row>
    <row r="605" spans="1:8" ht="26" x14ac:dyDescent="0.25">
      <c r="A605" s="69">
        <v>596</v>
      </c>
      <c r="B605" s="58">
        <v>1003</v>
      </c>
      <c r="C605" s="4" t="s">
        <v>197</v>
      </c>
      <c r="D605" s="4" t="s">
        <v>78</v>
      </c>
      <c r="E605" s="91" t="s">
        <v>77</v>
      </c>
      <c r="F605" s="71">
        <v>160.5</v>
      </c>
      <c r="G605" s="132">
        <v>150.95268999999999</v>
      </c>
      <c r="H605" s="135">
        <f t="shared" si="19"/>
        <v>94.05152024922117</v>
      </c>
    </row>
    <row r="606" spans="1:8" s="21" customFormat="1" ht="26" x14ac:dyDescent="0.3">
      <c r="A606" s="69">
        <v>597</v>
      </c>
      <c r="B606" s="58">
        <v>1003</v>
      </c>
      <c r="C606" s="4" t="s">
        <v>197</v>
      </c>
      <c r="D606" s="4" t="s">
        <v>48</v>
      </c>
      <c r="E606" s="91" t="s">
        <v>49</v>
      </c>
      <c r="F606" s="71">
        <v>11909.5</v>
      </c>
      <c r="G606" s="132">
        <v>11506.529329999999</v>
      </c>
      <c r="H606" s="135">
        <f t="shared" si="19"/>
        <v>96.616393047567058</v>
      </c>
    </row>
    <row r="607" spans="1:8" s="21" customFormat="1" ht="39" x14ac:dyDescent="0.3">
      <c r="A607" s="69">
        <v>598</v>
      </c>
      <c r="B607" s="57">
        <v>1003</v>
      </c>
      <c r="C607" s="33" t="s">
        <v>305</v>
      </c>
      <c r="D607" s="2"/>
      <c r="E607" s="85" t="s">
        <v>179</v>
      </c>
      <c r="F607" s="29">
        <f>F608</f>
        <v>94</v>
      </c>
      <c r="G607" s="130">
        <f>G608</f>
        <v>94</v>
      </c>
      <c r="H607" s="136">
        <f t="shared" si="19"/>
        <v>100</v>
      </c>
    </row>
    <row r="608" spans="1:8" s="21" customFormat="1" ht="26" x14ac:dyDescent="0.3">
      <c r="A608" s="69">
        <v>599</v>
      </c>
      <c r="B608" s="58">
        <v>1003</v>
      </c>
      <c r="C608" s="55" t="s">
        <v>305</v>
      </c>
      <c r="D608" s="4" t="s">
        <v>48</v>
      </c>
      <c r="E608" s="91" t="s">
        <v>49</v>
      </c>
      <c r="F608" s="65">
        <v>94</v>
      </c>
      <c r="G608" s="131">
        <v>94</v>
      </c>
      <c r="H608" s="135">
        <f t="shared" si="19"/>
        <v>100</v>
      </c>
    </row>
    <row r="609" spans="1:8" s="21" customFormat="1" ht="39" x14ac:dyDescent="0.3">
      <c r="A609" s="69">
        <v>600</v>
      </c>
      <c r="B609" s="57">
        <v>1003</v>
      </c>
      <c r="C609" s="2" t="s">
        <v>306</v>
      </c>
      <c r="D609" s="2"/>
      <c r="E609" s="85" t="s">
        <v>76</v>
      </c>
      <c r="F609" s="29">
        <f>F610</f>
        <v>3.9</v>
      </c>
      <c r="G609" s="130">
        <f>G610</f>
        <v>3.3374999999999999</v>
      </c>
      <c r="H609" s="136">
        <f t="shared" si="19"/>
        <v>85.576923076923066</v>
      </c>
    </row>
    <row r="610" spans="1:8" ht="39" x14ac:dyDescent="0.25">
      <c r="A610" s="69">
        <v>601</v>
      </c>
      <c r="B610" s="58">
        <v>1003</v>
      </c>
      <c r="C610" s="4" t="s">
        <v>306</v>
      </c>
      <c r="D610" s="4" t="s">
        <v>56</v>
      </c>
      <c r="E610" s="91" t="s">
        <v>517</v>
      </c>
      <c r="F610" s="65">
        <v>3.9</v>
      </c>
      <c r="G610" s="131">
        <v>3.3374999999999999</v>
      </c>
      <c r="H610" s="135">
        <f t="shared" si="19"/>
        <v>85.576923076923066</v>
      </c>
    </row>
    <row r="611" spans="1:8" ht="68.150000000000006" customHeight="1" x14ac:dyDescent="0.3">
      <c r="A611" s="69">
        <v>602</v>
      </c>
      <c r="B611" s="1">
        <v>1003</v>
      </c>
      <c r="C611" s="2" t="s">
        <v>367</v>
      </c>
      <c r="D611" s="4"/>
      <c r="E611" s="5" t="s">
        <v>656</v>
      </c>
      <c r="F611" s="29">
        <f>F612</f>
        <v>32.200000000000003</v>
      </c>
      <c r="G611" s="130">
        <f>G612</f>
        <v>32.200000000000003</v>
      </c>
      <c r="H611" s="136">
        <f t="shared" si="19"/>
        <v>100</v>
      </c>
    </row>
    <row r="612" spans="1:8" ht="26.25" customHeight="1" x14ac:dyDescent="0.25">
      <c r="A612" s="69">
        <v>603</v>
      </c>
      <c r="B612" s="3">
        <v>1003</v>
      </c>
      <c r="C612" s="4" t="s">
        <v>367</v>
      </c>
      <c r="D612" s="4" t="s">
        <v>48</v>
      </c>
      <c r="E612" s="91" t="s">
        <v>49</v>
      </c>
      <c r="F612" s="71">
        <v>32.200000000000003</v>
      </c>
      <c r="G612" s="132">
        <v>32.200000000000003</v>
      </c>
      <c r="H612" s="135">
        <f t="shared" si="19"/>
        <v>100</v>
      </c>
    </row>
    <row r="613" spans="1:8" ht="40.5" customHeight="1" x14ac:dyDescent="0.3">
      <c r="A613" s="69">
        <v>604</v>
      </c>
      <c r="B613" s="57">
        <v>1003</v>
      </c>
      <c r="C613" s="2" t="s">
        <v>201</v>
      </c>
      <c r="D613" s="2"/>
      <c r="E613" s="85" t="s">
        <v>595</v>
      </c>
      <c r="F613" s="29">
        <f>F614</f>
        <v>2515.6</v>
      </c>
      <c r="G613" s="130">
        <f>G614</f>
        <v>2515.6</v>
      </c>
      <c r="H613" s="136">
        <f t="shared" si="19"/>
        <v>100</v>
      </c>
    </row>
    <row r="614" spans="1:8" ht="26" x14ac:dyDescent="0.3">
      <c r="A614" s="69">
        <v>605</v>
      </c>
      <c r="B614" s="57">
        <v>1003</v>
      </c>
      <c r="C614" s="2" t="s">
        <v>278</v>
      </c>
      <c r="D614" s="2"/>
      <c r="E614" s="85" t="s">
        <v>482</v>
      </c>
      <c r="F614" s="29">
        <f>F617+F615+F619</f>
        <v>2515.6</v>
      </c>
      <c r="G614" s="130">
        <f>G617+G615+G619</f>
        <v>2515.6</v>
      </c>
      <c r="H614" s="136">
        <f t="shared" si="19"/>
        <v>100</v>
      </c>
    </row>
    <row r="615" spans="1:8" ht="26" x14ac:dyDescent="0.3">
      <c r="A615" s="69">
        <v>606</v>
      </c>
      <c r="B615" s="57">
        <v>1003</v>
      </c>
      <c r="C615" s="2" t="s">
        <v>688</v>
      </c>
      <c r="D615" s="2"/>
      <c r="E615" s="85" t="s">
        <v>487</v>
      </c>
      <c r="F615" s="29">
        <f>F616</f>
        <v>1110.9000000000001</v>
      </c>
      <c r="G615" s="130">
        <f>G616</f>
        <v>1110.9000000000001</v>
      </c>
      <c r="H615" s="136">
        <f t="shared" si="19"/>
        <v>100</v>
      </c>
    </row>
    <row r="616" spans="1:8" ht="26" x14ac:dyDescent="0.25">
      <c r="A616" s="69">
        <v>607</v>
      </c>
      <c r="B616" s="58">
        <v>1003</v>
      </c>
      <c r="C616" s="4" t="s">
        <v>688</v>
      </c>
      <c r="D616" s="4" t="s">
        <v>48</v>
      </c>
      <c r="E616" s="91" t="s">
        <v>49</v>
      </c>
      <c r="F616" s="71">
        <v>1110.9000000000001</v>
      </c>
      <c r="G616" s="132">
        <v>1110.9000000000001</v>
      </c>
      <c r="H616" s="135">
        <f t="shared" si="19"/>
        <v>100</v>
      </c>
    </row>
    <row r="617" spans="1:8" ht="26" x14ac:dyDescent="0.3">
      <c r="A617" s="69">
        <v>608</v>
      </c>
      <c r="B617" s="57">
        <v>1003</v>
      </c>
      <c r="C617" s="2" t="s">
        <v>648</v>
      </c>
      <c r="D617" s="2"/>
      <c r="E617" s="85" t="s">
        <v>524</v>
      </c>
      <c r="F617" s="29">
        <f>F618</f>
        <v>1000</v>
      </c>
      <c r="G617" s="130">
        <f>G618</f>
        <v>1000</v>
      </c>
      <c r="H617" s="136">
        <f t="shared" si="19"/>
        <v>100</v>
      </c>
    </row>
    <row r="618" spans="1:8" ht="14.25" customHeight="1" x14ac:dyDescent="0.25">
      <c r="A618" s="69">
        <v>609</v>
      </c>
      <c r="B618" s="58">
        <v>1003</v>
      </c>
      <c r="C618" s="4" t="s">
        <v>648</v>
      </c>
      <c r="D618" s="4" t="s">
        <v>48</v>
      </c>
      <c r="E618" s="91" t="s">
        <v>49</v>
      </c>
      <c r="F618" s="65">
        <f>1181-181</f>
        <v>1000</v>
      </c>
      <c r="G618" s="131">
        <v>1000</v>
      </c>
      <c r="H618" s="135">
        <f t="shared" si="19"/>
        <v>100</v>
      </c>
    </row>
    <row r="619" spans="1:8" s="21" customFormat="1" ht="26.15" customHeight="1" x14ac:dyDescent="0.3">
      <c r="A619" s="69">
        <v>610</v>
      </c>
      <c r="B619" s="57">
        <v>1003</v>
      </c>
      <c r="C619" s="2" t="s">
        <v>693</v>
      </c>
      <c r="D619" s="2"/>
      <c r="E619" s="85" t="s">
        <v>512</v>
      </c>
      <c r="F619" s="29">
        <f>F620</f>
        <v>404.7</v>
      </c>
      <c r="G619" s="130">
        <f>G620</f>
        <v>404.7</v>
      </c>
      <c r="H619" s="136">
        <f t="shared" si="19"/>
        <v>100</v>
      </c>
    </row>
    <row r="620" spans="1:8" s="21" customFormat="1" ht="15" customHeight="1" x14ac:dyDescent="0.3">
      <c r="A620" s="69">
        <v>611</v>
      </c>
      <c r="B620" s="58">
        <v>1003</v>
      </c>
      <c r="C620" s="4" t="s">
        <v>693</v>
      </c>
      <c r="D620" s="4" t="s">
        <v>48</v>
      </c>
      <c r="E620" s="91" t="s">
        <v>49</v>
      </c>
      <c r="F620" s="71">
        <v>404.7</v>
      </c>
      <c r="G620" s="132">
        <v>404.7</v>
      </c>
      <c r="H620" s="135">
        <f t="shared" si="19"/>
        <v>100</v>
      </c>
    </row>
    <row r="621" spans="1:8" s="21" customFormat="1" ht="13" x14ac:dyDescent="0.3">
      <c r="A621" s="69">
        <v>612</v>
      </c>
      <c r="B621" s="57">
        <v>1003</v>
      </c>
      <c r="C621" s="2" t="s">
        <v>189</v>
      </c>
      <c r="D621" s="2"/>
      <c r="E621" s="85" t="s">
        <v>156</v>
      </c>
      <c r="F621" s="29">
        <f>F622</f>
        <v>219</v>
      </c>
      <c r="G621" s="130">
        <f>G622</f>
        <v>219</v>
      </c>
      <c r="H621" s="136">
        <f t="shared" si="19"/>
        <v>100</v>
      </c>
    </row>
    <row r="622" spans="1:8" s="21" customFormat="1" ht="39" x14ac:dyDescent="0.3">
      <c r="A622" s="69">
        <v>613</v>
      </c>
      <c r="B622" s="57">
        <v>1003</v>
      </c>
      <c r="C622" s="33" t="s">
        <v>308</v>
      </c>
      <c r="D622" s="2"/>
      <c r="E622" s="85" t="s">
        <v>437</v>
      </c>
      <c r="F622" s="29">
        <f>F623</f>
        <v>219</v>
      </c>
      <c r="G622" s="130">
        <f>G623</f>
        <v>219</v>
      </c>
      <c r="H622" s="136">
        <f t="shared" si="19"/>
        <v>100</v>
      </c>
    </row>
    <row r="623" spans="1:8" s="21" customFormat="1" ht="13" x14ac:dyDescent="0.3">
      <c r="A623" s="69">
        <v>614</v>
      </c>
      <c r="B623" s="58">
        <v>1003</v>
      </c>
      <c r="C623" s="55" t="s">
        <v>308</v>
      </c>
      <c r="D623" s="4" t="s">
        <v>46</v>
      </c>
      <c r="E623" s="91" t="s">
        <v>47</v>
      </c>
      <c r="F623" s="65">
        <v>219</v>
      </c>
      <c r="G623" s="131">
        <v>219</v>
      </c>
      <c r="H623" s="135">
        <f t="shared" si="19"/>
        <v>100</v>
      </c>
    </row>
    <row r="624" spans="1:8" s="21" customFormat="1" ht="13" x14ac:dyDescent="0.3">
      <c r="A624" s="69">
        <v>615</v>
      </c>
      <c r="B624" s="57">
        <v>1004</v>
      </c>
      <c r="C624" s="2"/>
      <c r="D624" s="2"/>
      <c r="E624" s="85" t="s">
        <v>538</v>
      </c>
      <c r="F624" s="29">
        <f>F625+F631</f>
        <v>3584.8</v>
      </c>
      <c r="G624" s="130">
        <f>G625+G631</f>
        <v>3538.5726999999997</v>
      </c>
      <c r="H624" s="136">
        <f t="shared" si="19"/>
        <v>98.710463624191007</v>
      </c>
    </row>
    <row r="625" spans="1:8" s="21" customFormat="1" ht="39" x14ac:dyDescent="0.3">
      <c r="A625" s="69">
        <v>616</v>
      </c>
      <c r="B625" s="57">
        <v>1004</v>
      </c>
      <c r="C625" s="2" t="s">
        <v>279</v>
      </c>
      <c r="D625" s="2"/>
      <c r="E625" s="92" t="s">
        <v>744</v>
      </c>
      <c r="F625" s="29">
        <f>F626</f>
        <v>416.9</v>
      </c>
      <c r="G625" s="130">
        <f>G626</f>
        <v>370.67349999999999</v>
      </c>
      <c r="H625" s="136">
        <f t="shared" si="19"/>
        <v>88.911849364355959</v>
      </c>
    </row>
    <row r="626" spans="1:8" s="21" customFormat="1" ht="26" x14ac:dyDescent="0.3">
      <c r="A626" s="69">
        <v>617</v>
      </c>
      <c r="B626" s="57">
        <v>1004</v>
      </c>
      <c r="C626" s="2" t="s">
        <v>285</v>
      </c>
      <c r="D626" s="2"/>
      <c r="E626" s="92" t="s">
        <v>122</v>
      </c>
      <c r="F626" s="29">
        <f>F629+F627</f>
        <v>416.9</v>
      </c>
      <c r="G626" s="130">
        <f>G629+G627</f>
        <v>370.67349999999999</v>
      </c>
      <c r="H626" s="136">
        <f t="shared" si="19"/>
        <v>88.911849364355959</v>
      </c>
    </row>
    <row r="627" spans="1:8" s="21" customFormat="1" ht="78" x14ac:dyDescent="0.3">
      <c r="A627" s="69">
        <v>618</v>
      </c>
      <c r="B627" s="57">
        <v>1004</v>
      </c>
      <c r="C627" s="2" t="s">
        <v>682</v>
      </c>
      <c r="D627" s="2"/>
      <c r="E627" s="92" t="s">
        <v>683</v>
      </c>
      <c r="F627" s="29">
        <f>F628</f>
        <v>69.900000000000006</v>
      </c>
      <c r="G627" s="130">
        <f>G628</f>
        <v>56.282899999999998</v>
      </c>
      <c r="H627" s="136">
        <f t="shared" si="19"/>
        <v>80.51917024320457</v>
      </c>
    </row>
    <row r="628" spans="1:8" s="21" customFormat="1" ht="26" x14ac:dyDescent="0.3">
      <c r="A628" s="69">
        <v>619</v>
      </c>
      <c r="B628" s="58">
        <v>1004</v>
      </c>
      <c r="C628" s="4" t="s">
        <v>682</v>
      </c>
      <c r="D628" s="4" t="s">
        <v>48</v>
      </c>
      <c r="E628" s="93" t="s">
        <v>49</v>
      </c>
      <c r="F628" s="65">
        <v>69.900000000000006</v>
      </c>
      <c r="G628" s="131">
        <v>56.282899999999998</v>
      </c>
      <c r="H628" s="135">
        <f t="shared" si="19"/>
        <v>80.51917024320457</v>
      </c>
    </row>
    <row r="629" spans="1:8" ht="32.25" customHeight="1" x14ac:dyDescent="0.3">
      <c r="A629" s="69">
        <v>620</v>
      </c>
      <c r="B629" s="57">
        <v>1004</v>
      </c>
      <c r="C629" s="2" t="s">
        <v>289</v>
      </c>
      <c r="D629" s="2"/>
      <c r="E629" s="111" t="s">
        <v>531</v>
      </c>
      <c r="F629" s="29">
        <f>F630</f>
        <v>347</v>
      </c>
      <c r="G629" s="130">
        <f>G630</f>
        <v>314.39060000000001</v>
      </c>
      <c r="H629" s="136">
        <f t="shared" si="19"/>
        <v>90.602478386167149</v>
      </c>
    </row>
    <row r="630" spans="1:8" ht="13" x14ac:dyDescent="0.25">
      <c r="A630" s="69">
        <v>621</v>
      </c>
      <c r="B630" s="58">
        <v>1004</v>
      </c>
      <c r="C630" s="4" t="s">
        <v>289</v>
      </c>
      <c r="D630" s="4" t="s">
        <v>90</v>
      </c>
      <c r="E630" s="91" t="s">
        <v>91</v>
      </c>
      <c r="F630" s="71">
        <v>347</v>
      </c>
      <c r="G630" s="132">
        <v>314.39060000000001</v>
      </c>
      <c r="H630" s="135">
        <f t="shared" si="19"/>
        <v>90.602478386167149</v>
      </c>
    </row>
    <row r="631" spans="1:8" ht="26" x14ac:dyDescent="0.3">
      <c r="A631" s="69">
        <v>622</v>
      </c>
      <c r="B631" s="57">
        <v>1004</v>
      </c>
      <c r="C631" s="2" t="s">
        <v>195</v>
      </c>
      <c r="D631" s="4"/>
      <c r="E631" s="92" t="s">
        <v>745</v>
      </c>
      <c r="F631" s="29">
        <f>F632+F635</f>
        <v>3167.9</v>
      </c>
      <c r="G631" s="130">
        <f>G632+G635</f>
        <v>3167.8991999999998</v>
      </c>
      <c r="H631" s="136">
        <f t="shared" si="19"/>
        <v>99.999974746677594</v>
      </c>
    </row>
    <row r="632" spans="1:8" ht="26" x14ac:dyDescent="0.3">
      <c r="A632" s="69">
        <v>623</v>
      </c>
      <c r="B632" s="1">
        <v>1004</v>
      </c>
      <c r="C632" s="2" t="s">
        <v>307</v>
      </c>
      <c r="D632" s="2"/>
      <c r="E632" s="92" t="s">
        <v>169</v>
      </c>
      <c r="F632" s="29">
        <f>F633</f>
        <v>2715.4</v>
      </c>
      <c r="G632" s="130">
        <f>G633</f>
        <v>2715.3791999999999</v>
      </c>
      <c r="H632" s="136">
        <f t="shared" si="19"/>
        <v>99.999233998674214</v>
      </c>
    </row>
    <row r="633" spans="1:8" ht="39" x14ac:dyDescent="0.3">
      <c r="A633" s="69">
        <v>624</v>
      </c>
      <c r="B633" s="1">
        <v>1004</v>
      </c>
      <c r="C633" s="2" t="s">
        <v>369</v>
      </c>
      <c r="D633" s="2"/>
      <c r="E633" s="85" t="s">
        <v>368</v>
      </c>
      <c r="F633" s="29">
        <f>F634</f>
        <v>2715.4</v>
      </c>
      <c r="G633" s="130">
        <f>G634</f>
        <v>2715.3791999999999</v>
      </c>
      <c r="H633" s="136">
        <f t="shared" si="19"/>
        <v>99.999233998674214</v>
      </c>
    </row>
    <row r="634" spans="1:8" ht="26" x14ac:dyDescent="0.25">
      <c r="A634" s="69">
        <v>625</v>
      </c>
      <c r="B634" s="3">
        <v>1004</v>
      </c>
      <c r="C634" s="4" t="s">
        <v>369</v>
      </c>
      <c r="D634" s="4" t="s">
        <v>48</v>
      </c>
      <c r="E634" s="91" t="s">
        <v>49</v>
      </c>
      <c r="F634" s="71">
        <f>775+1810.3+130.1</f>
        <v>2715.4</v>
      </c>
      <c r="G634" s="132">
        <v>2715.3791999999999</v>
      </c>
      <c r="H634" s="135">
        <f t="shared" si="19"/>
        <v>99.999233998674214</v>
      </c>
    </row>
    <row r="635" spans="1:8" ht="26" x14ac:dyDescent="0.3">
      <c r="A635" s="69">
        <v>626</v>
      </c>
      <c r="B635" s="1">
        <v>1004</v>
      </c>
      <c r="C635" s="2" t="s">
        <v>427</v>
      </c>
      <c r="D635" s="2"/>
      <c r="E635" s="92" t="s">
        <v>389</v>
      </c>
      <c r="F635" s="29">
        <f>F638+F636</f>
        <v>452.5</v>
      </c>
      <c r="G635" s="130">
        <f>G638+G636</f>
        <v>452.52</v>
      </c>
      <c r="H635" s="136">
        <f t="shared" si="19"/>
        <v>100.00441988950274</v>
      </c>
    </row>
    <row r="636" spans="1:8" ht="26" x14ac:dyDescent="0.3">
      <c r="A636" s="69">
        <v>627</v>
      </c>
      <c r="B636" s="1">
        <v>1004</v>
      </c>
      <c r="C636" s="2" t="s">
        <v>689</v>
      </c>
      <c r="D636" s="2"/>
      <c r="E636" s="85" t="s">
        <v>690</v>
      </c>
      <c r="F636" s="29">
        <f>F637</f>
        <v>93.8</v>
      </c>
      <c r="G636" s="130">
        <f>G637</f>
        <v>93.82</v>
      </c>
      <c r="H636" s="136">
        <f t="shared" si="19"/>
        <v>100.02132196162046</v>
      </c>
    </row>
    <row r="637" spans="1:8" ht="26" x14ac:dyDescent="0.25">
      <c r="A637" s="69">
        <v>628</v>
      </c>
      <c r="B637" s="3">
        <v>1004</v>
      </c>
      <c r="C637" s="4" t="s">
        <v>689</v>
      </c>
      <c r="D637" s="4" t="s">
        <v>48</v>
      </c>
      <c r="E637" s="91" t="s">
        <v>49</v>
      </c>
      <c r="F637" s="71">
        <v>93.8</v>
      </c>
      <c r="G637" s="132">
        <v>93.82</v>
      </c>
      <c r="H637" s="135">
        <f t="shared" si="19"/>
        <v>100.02132196162046</v>
      </c>
    </row>
    <row r="638" spans="1:8" ht="39" x14ac:dyDescent="0.3">
      <c r="A638" s="69">
        <v>629</v>
      </c>
      <c r="B638" s="1">
        <v>1004</v>
      </c>
      <c r="C638" s="2" t="s">
        <v>390</v>
      </c>
      <c r="D638" s="2"/>
      <c r="E638" s="5" t="s">
        <v>436</v>
      </c>
      <c r="F638" s="29">
        <f>F639</f>
        <v>358.7</v>
      </c>
      <c r="G638" s="130">
        <f>G639</f>
        <v>358.7</v>
      </c>
      <c r="H638" s="136">
        <f t="shared" si="19"/>
        <v>100</v>
      </c>
    </row>
    <row r="639" spans="1:8" ht="26" x14ac:dyDescent="0.25">
      <c r="A639" s="69">
        <v>630</v>
      </c>
      <c r="B639" s="3">
        <v>1004</v>
      </c>
      <c r="C639" s="4" t="s">
        <v>390</v>
      </c>
      <c r="D639" s="4" t="s">
        <v>48</v>
      </c>
      <c r="E639" s="91" t="s">
        <v>49</v>
      </c>
      <c r="F639" s="65">
        <f>300+58.7</f>
        <v>358.7</v>
      </c>
      <c r="G639" s="131">
        <v>358.7</v>
      </c>
      <c r="H639" s="135">
        <f t="shared" si="19"/>
        <v>100</v>
      </c>
    </row>
    <row r="640" spans="1:8" ht="13" x14ac:dyDescent="0.3">
      <c r="A640" s="69">
        <v>631</v>
      </c>
      <c r="B640" s="57">
        <v>1006</v>
      </c>
      <c r="C640" s="10"/>
      <c r="D640" s="10"/>
      <c r="E640" s="85" t="s">
        <v>42</v>
      </c>
      <c r="F640" s="29">
        <f>F641</f>
        <v>8065.4</v>
      </c>
      <c r="G640" s="130">
        <f>G641</f>
        <v>7876.2086600000002</v>
      </c>
      <c r="H640" s="136">
        <f t="shared" si="19"/>
        <v>97.654284474421615</v>
      </c>
    </row>
    <row r="641" spans="1:8" ht="26" x14ac:dyDescent="0.3">
      <c r="A641" s="69">
        <v>632</v>
      </c>
      <c r="B641" s="57">
        <v>1006</v>
      </c>
      <c r="C641" s="2" t="s">
        <v>195</v>
      </c>
      <c r="D641" s="2"/>
      <c r="E641" s="92" t="s">
        <v>745</v>
      </c>
      <c r="F641" s="29">
        <f>F645+F642</f>
        <v>8065.4</v>
      </c>
      <c r="G641" s="130">
        <f>G645+G642</f>
        <v>7876.2086600000002</v>
      </c>
      <c r="H641" s="136">
        <f t="shared" si="19"/>
        <v>97.654284474421615</v>
      </c>
    </row>
    <row r="642" spans="1:8" ht="42.75" customHeight="1" x14ac:dyDescent="0.3">
      <c r="A642" s="69">
        <v>633</v>
      </c>
      <c r="B642" s="57">
        <v>1006</v>
      </c>
      <c r="C642" s="2" t="s">
        <v>194</v>
      </c>
      <c r="D642" s="2"/>
      <c r="E642" s="92" t="s">
        <v>166</v>
      </c>
      <c r="F642" s="29">
        <f>F643</f>
        <v>186</v>
      </c>
      <c r="G642" s="130">
        <f>G643</f>
        <v>186</v>
      </c>
      <c r="H642" s="136">
        <f t="shared" si="19"/>
        <v>100</v>
      </c>
    </row>
    <row r="643" spans="1:8" ht="39" x14ac:dyDescent="0.3">
      <c r="A643" s="69">
        <v>634</v>
      </c>
      <c r="B643" s="57">
        <v>1006</v>
      </c>
      <c r="C643" s="33" t="s">
        <v>309</v>
      </c>
      <c r="D643" s="2"/>
      <c r="E643" s="85" t="s">
        <v>168</v>
      </c>
      <c r="F643" s="29">
        <f>F644</f>
        <v>186</v>
      </c>
      <c r="G643" s="130">
        <f>G644</f>
        <v>186</v>
      </c>
      <c r="H643" s="136">
        <f t="shared" si="19"/>
        <v>100</v>
      </c>
    </row>
    <row r="644" spans="1:8" ht="26" x14ac:dyDescent="0.25">
      <c r="A644" s="69">
        <v>635</v>
      </c>
      <c r="B644" s="58">
        <v>1006</v>
      </c>
      <c r="C644" s="55" t="s">
        <v>309</v>
      </c>
      <c r="D644" s="4" t="s">
        <v>72</v>
      </c>
      <c r="E644" s="91" t="s">
        <v>652</v>
      </c>
      <c r="F644" s="65">
        <v>186</v>
      </c>
      <c r="G644" s="131">
        <v>186</v>
      </c>
      <c r="H644" s="135">
        <f t="shared" si="19"/>
        <v>100</v>
      </c>
    </row>
    <row r="645" spans="1:8" ht="39" x14ac:dyDescent="0.3">
      <c r="A645" s="69">
        <v>636</v>
      </c>
      <c r="B645" s="57">
        <v>1006</v>
      </c>
      <c r="C645" s="2" t="s">
        <v>310</v>
      </c>
      <c r="D645" s="2"/>
      <c r="E645" s="92" t="s">
        <v>753</v>
      </c>
      <c r="F645" s="29">
        <f>F646+F649</f>
        <v>7879.4</v>
      </c>
      <c r="G645" s="130">
        <f>G646+G649</f>
        <v>7690.2086600000002</v>
      </c>
      <c r="H645" s="136">
        <f t="shared" si="19"/>
        <v>97.598911846079659</v>
      </c>
    </row>
    <row r="646" spans="1:8" ht="42" customHeight="1" x14ac:dyDescent="0.3">
      <c r="A646" s="69">
        <v>637</v>
      </c>
      <c r="B646" s="57">
        <v>1006</v>
      </c>
      <c r="C646" s="10" t="s">
        <v>327</v>
      </c>
      <c r="D646" s="2"/>
      <c r="E646" s="85" t="s">
        <v>541</v>
      </c>
      <c r="F646" s="29">
        <f>F647+F648</f>
        <v>695</v>
      </c>
      <c r="G646" s="130">
        <f>G647+G648</f>
        <v>694.97619999999995</v>
      </c>
      <c r="H646" s="136">
        <f t="shared" si="19"/>
        <v>99.99657553956834</v>
      </c>
    </row>
    <row r="647" spans="1:8" ht="13" x14ac:dyDescent="0.25">
      <c r="A647" s="69">
        <v>638</v>
      </c>
      <c r="B647" s="58">
        <v>1006</v>
      </c>
      <c r="C647" s="4" t="s">
        <v>327</v>
      </c>
      <c r="D647" s="4" t="s">
        <v>44</v>
      </c>
      <c r="E647" s="91" t="s">
        <v>45</v>
      </c>
      <c r="F647" s="71">
        <v>620</v>
      </c>
      <c r="G647" s="132">
        <v>619.97619999999995</v>
      </c>
      <c r="H647" s="135">
        <f t="shared" si="19"/>
        <v>99.996161290322576</v>
      </c>
    </row>
    <row r="648" spans="1:8" ht="26" x14ac:dyDescent="0.25">
      <c r="A648" s="69">
        <v>639</v>
      </c>
      <c r="B648" s="58">
        <v>1006</v>
      </c>
      <c r="C648" s="4" t="s">
        <v>327</v>
      </c>
      <c r="D648" s="4">
        <v>240</v>
      </c>
      <c r="E648" s="91" t="s">
        <v>77</v>
      </c>
      <c r="F648" s="71">
        <v>75</v>
      </c>
      <c r="G648" s="132">
        <v>75</v>
      </c>
      <c r="H648" s="135">
        <f t="shared" si="19"/>
        <v>100</v>
      </c>
    </row>
    <row r="649" spans="1:8" ht="47.5" customHeight="1" x14ac:dyDescent="0.3">
      <c r="A649" s="69">
        <v>640</v>
      </c>
      <c r="B649" s="57">
        <v>1006</v>
      </c>
      <c r="C649" s="2" t="s">
        <v>328</v>
      </c>
      <c r="D649" s="2"/>
      <c r="E649" s="85" t="s">
        <v>542</v>
      </c>
      <c r="F649" s="29">
        <f>F650+F651</f>
        <v>7184.4</v>
      </c>
      <c r="G649" s="130">
        <f>G650+G651</f>
        <v>6995.2324600000002</v>
      </c>
      <c r="H649" s="136">
        <f t="shared" si="19"/>
        <v>97.366968153220881</v>
      </c>
    </row>
    <row r="650" spans="1:8" ht="13" x14ac:dyDescent="0.25">
      <c r="A650" s="69">
        <v>641</v>
      </c>
      <c r="B650" s="58">
        <v>1006</v>
      </c>
      <c r="C650" s="4" t="s">
        <v>328</v>
      </c>
      <c r="D650" s="4" t="s">
        <v>44</v>
      </c>
      <c r="E650" s="91" t="s">
        <v>45</v>
      </c>
      <c r="F650" s="71">
        <v>5183.5</v>
      </c>
      <c r="G650" s="132">
        <v>5182.2802300000003</v>
      </c>
      <c r="H650" s="135">
        <f t="shared" si="19"/>
        <v>99.97646821645607</v>
      </c>
    </row>
    <row r="651" spans="1:8" ht="26" x14ac:dyDescent="0.25">
      <c r="A651" s="69">
        <v>642</v>
      </c>
      <c r="B651" s="58">
        <v>1006</v>
      </c>
      <c r="C651" s="4" t="s">
        <v>328</v>
      </c>
      <c r="D651" s="4">
        <v>240</v>
      </c>
      <c r="E651" s="91" t="s">
        <v>77</v>
      </c>
      <c r="F651" s="71">
        <v>2000.9</v>
      </c>
      <c r="G651" s="132">
        <v>1812.9522300000001</v>
      </c>
      <c r="H651" s="135">
        <f t="shared" ref="H651:H706" si="21">G651/F651*100</f>
        <v>90.606838422709785</v>
      </c>
    </row>
    <row r="652" spans="1:8" ht="15" x14ac:dyDescent="0.3">
      <c r="A652" s="69">
        <v>643</v>
      </c>
      <c r="B652" s="57">
        <v>1100</v>
      </c>
      <c r="C652" s="10"/>
      <c r="D652" s="10"/>
      <c r="E652" s="90" t="s">
        <v>34</v>
      </c>
      <c r="F652" s="29">
        <f>F663+F689+F653</f>
        <v>74814</v>
      </c>
      <c r="G652" s="130">
        <f>G663+G689+G653</f>
        <v>74480.267690000008</v>
      </c>
      <c r="H652" s="136">
        <f t="shared" si="21"/>
        <v>99.553917301574586</v>
      </c>
    </row>
    <row r="653" spans="1:8" ht="13" x14ac:dyDescent="0.3">
      <c r="A653" s="69">
        <v>644</v>
      </c>
      <c r="B653" s="57">
        <v>1101</v>
      </c>
      <c r="C653" s="10"/>
      <c r="D653" s="10"/>
      <c r="E653" s="85" t="s">
        <v>723</v>
      </c>
      <c r="F653" s="29">
        <f>F654</f>
        <v>9742</v>
      </c>
      <c r="G653" s="130">
        <f>G654</f>
        <v>9739.8249999999989</v>
      </c>
      <c r="H653" s="136">
        <f t="shared" si="21"/>
        <v>99.977673988913978</v>
      </c>
    </row>
    <row r="654" spans="1:8" ht="39" x14ac:dyDescent="0.3">
      <c r="A654" s="69">
        <v>645</v>
      </c>
      <c r="B654" s="57">
        <v>1101</v>
      </c>
      <c r="C654" s="33" t="s">
        <v>290</v>
      </c>
      <c r="D654" s="2"/>
      <c r="E654" s="92" t="s">
        <v>127</v>
      </c>
      <c r="F654" s="29">
        <f>F655+F657+F659+F661</f>
        <v>9742</v>
      </c>
      <c r="G654" s="130">
        <f>G655+G657+G659+G661</f>
        <v>9739.8249999999989</v>
      </c>
      <c r="H654" s="136">
        <f t="shared" si="21"/>
        <v>99.977673988913978</v>
      </c>
    </row>
    <row r="655" spans="1:8" ht="13" x14ac:dyDescent="0.3">
      <c r="A655" s="69">
        <v>646</v>
      </c>
      <c r="B655" s="57">
        <v>1101</v>
      </c>
      <c r="C655" s="2" t="s">
        <v>291</v>
      </c>
      <c r="D655" s="2"/>
      <c r="E655" s="85" t="s">
        <v>129</v>
      </c>
      <c r="F655" s="29">
        <f>F656</f>
        <v>7201</v>
      </c>
      <c r="G655" s="130">
        <f>G656</f>
        <v>7200.9</v>
      </c>
      <c r="H655" s="136">
        <f t="shared" si="21"/>
        <v>99.998611303985555</v>
      </c>
    </row>
    <row r="656" spans="1:8" ht="13" x14ac:dyDescent="0.25">
      <c r="A656" s="69">
        <v>647</v>
      </c>
      <c r="B656" s="58">
        <v>1101</v>
      </c>
      <c r="C656" s="4" t="s">
        <v>291</v>
      </c>
      <c r="D656" s="4" t="s">
        <v>90</v>
      </c>
      <c r="E656" s="91" t="s">
        <v>91</v>
      </c>
      <c r="F656" s="65">
        <f>7001+200</f>
        <v>7201</v>
      </c>
      <c r="G656" s="131">
        <v>7200.9</v>
      </c>
      <c r="H656" s="135">
        <f t="shared" si="21"/>
        <v>99.998611303985555</v>
      </c>
    </row>
    <row r="657" spans="1:8" ht="39" x14ac:dyDescent="0.3">
      <c r="A657" s="69">
        <v>648</v>
      </c>
      <c r="B657" s="57">
        <v>1101</v>
      </c>
      <c r="C657" s="2" t="s">
        <v>380</v>
      </c>
      <c r="D657" s="4"/>
      <c r="E657" s="85" t="s">
        <v>447</v>
      </c>
      <c r="F657" s="29">
        <f>F658</f>
        <v>627.70000000000005</v>
      </c>
      <c r="G657" s="130">
        <f>G658</f>
        <v>625.625</v>
      </c>
      <c r="H657" s="136">
        <f t="shared" si="21"/>
        <v>99.669428070734426</v>
      </c>
    </row>
    <row r="658" spans="1:8" ht="13" x14ac:dyDescent="0.25">
      <c r="A658" s="69">
        <v>649</v>
      </c>
      <c r="B658" s="58">
        <v>1101</v>
      </c>
      <c r="C658" s="4" t="s">
        <v>380</v>
      </c>
      <c r="D658" s="4" t="s">
        <v>90</v>
      </c>
      <c r="E658" s="91" t="s">
        <v>91</v>
      </c>
      <c r="F658" s="65">
        <v>627.70000000000005</v>
      </c>
      <c r="G658" s="131">
        <v>625.625</v>
      </c>
      <c r="H658" s="135">
        <f t="shared" si="21"/>
        <v>99.669428070734426</v>
      </c>
    </row>
    <row r="659" spans="1:8" ht="26" x14ac:dyDescent="0.3">
      <c r="A659" s="69">
        <v>650</v>
      </c>
      <c r="B659" s="57">
        <v>1101</v>
      </c>
      <c r="C659" s="2" t="s">
        <v>477</v>
      </c>
      <c r="D659" s="4"/>
      <c r="E659" s="85" t="s">
        <v>476</v>
      </c>
      <c r="F659" s="29">
        <f>F660</f>
        <v>442</v>
      </c>
      <c r="G659" s="130">
        <f>G660</f>
        <v>442</v>
      </c>
      <c r="H659" s="136">
        <f t="shared" si="21"/>
        <v>100</v>
      </c>
    </row>
    <row r="660" spans="1:8" ht="13" x14ac:dyDescent="0.25">
      <c r="A660" s="69">
        <v>651</v>
      </c>
      <c r="B660" s="58">
        <v>1101</v>
      </c>
      <c r="C660" s="4" t="s">
        <v>477</v>
      </c>
      <c r="D660" s="4" t="s">
        <v>90</v>
      </c>
      <c r="E660" s="91" t="s">
        <v>91</v>
      </c>
      <c r="F660" s="65">
        <v>442</v>
      </c>
      <c r="G660" s="131">
        <v>442</v>
      </c>
      <c r="H660" s="135">
        <f t="shared" si="21"/>
        <v>100</v>
      </c>
    </row>
    <row r="661" spans="1:8" ht="65.150000000000006" customHeight="1" x14ac:dyDescent="0.3">
      <c r="A661" s="69">
        <v>652</v>
      </c>
      <c r="B661" s="57">
        <v>1101</v>
      </c>
      <c r="C661" s="2" t="s">
        <v>740</v>
      </c>
      <c r="D661" s="4"/>
      <c r="E661" s="92" t="s">
        <v>741</v>
      </c>
      <c r="F661" s="29">
        <f>F662</f>
        <v>1471.3</v>
      </c>
      <c r="G661" s="130">
        <f>G662</f>
        <v>1471.3</v>
      </c>
      <c r="H661" s="136">
        <f t="shared" si="21"/>
        <v>100</v>
      </c>
    </row>
    <row r="662" spans="1:8" ht="13" x14ac:dyDescent="0.25">
      <c r="A662" s="69">
        <v>653</v>
      </c>
      <c r="B662" s="58">
        <v>1101</v>
      </c>
      <c r="C662" s="4" t="s">
        <v>740</v>
      </c>
      <c r="D662" s="4" t="s">
        <v>90</v>
      </c>
      <c r="E662" s="91" t="s">
        <v>91</v>
      </c>
      <c r="F662" s="71">
        <v>1471.3</v>
      </c>
      <c r="G662" s="132">
        <v>1471.3</v>
      </c>
      <c r="H662" s="135">
        <f t="shared" si="21"/>
        <v>100</v>
      </c>
    </row>
    <row r="663" spans="1:8" ht="13" x14ac:dyDescent="0.3">
      <c r="A663" s="69">
        <v>654</v>
      </c>
      <c r="B663" s="57">
        <v>1102</v>
      </c>
      <c r="C663" s="10"/>
      <c r="D663" s="10"/>
      <c r="E663" s="85" t="s">
        <v>41</v>
      </c>
      <c r="F663" s="29">
        <f>F664+F681</f>
        <v>49883.5</v>
      </c>
      <c r="G663" s="130">
        <f>G664+G681</f>
        <v>49551.942690000011</v>
      </c>
      <c r="H663" s="136">
        <f t="shared" si="21"/>
        <v>99.335336714544908</v>
      </c>
    </row>
    <row r="664" spans="1:8" ht="26" x14ac:dyDescent="0.3">
      <c r="A664" s="69">
        <v>655</v>
      </c>
      <c r="B664" s="57">
        <v>1102</v>
      </c>
      <c r="C664" s="10" t="s">
        <v>292</v>
      </c>
      <c r="D664" s="10"/>
      <c r="E664" s="92" t="s">
        <v>607</v>
      </c>
      <c r="F664" s="29">
        <f>F665</f>
        <v>48795.4</v>
      </c>
      <c r="G664" s="130">
        <f>G665</f>
        <v>48463.842690000012</v>
      </c>
      <c r="H664" s="136">
        <f t="shared" si="21"/>
        <v>99.320515232993301</v>
      </c>
    </row>
    <row r="665" spans="1:8" ht="26" x14ac:dyDescent="0.3">
      <c r="A665" s="69">
        <v>656</v>
      </c>
      <c r="B665" s="57">
        <v>1102</v>
      </c>
      <c r="C665" s="10" t="s">
        <v>293</v>
      </c>
      <c r="D665" s="10"/>
      <c r="E665" s="85" t="s">
        <v>640</v>
      </c>
      <c r="F665" s="29">
        <f>F666+F671+F674+F679+F677</f>
        <v>48795.4</v>
      </c>
      <c r="G665" s="130">
        <f>G666+G671+G674+G679+G677</f>
        <v>48463.842690000012</v>
      </c>
      <c r="H665" s="136">
        <f t="shared" si="21"/>
        <v>99.320515232993301</v>
      </c>
    </row>
    <row r="666" spans="1:8" ht="26" x14ac:dyDescent="0.3">
      <c r="A666" s="69">
        <v>657</v>
      </c>
      <c r="B666" s="57">
        <v>1102</v>
      </c>
      <c r="C666" s="10" t="s">
        <v>311</v>
      </c>
      <c r="D666" s="10"/>
      <c r="E666" s="85" t="s">
        <v>144</v>
      </c>
      <c r="F666" s="29">
        <f>F669+F667+F668+F670</f>
        <v>47085.5</v>
      </c>
      <c r="G666" s="130">
        <f>G669+G667+G668+G670</f>
        <v>46761.609690000005</v>
      </c>
      <c r="H666" s="136">
        <f t="shared" si="21"/>
        <v>99.31212303150653</v>
      </c>
    </row>
    <row r="667" spans="1:8" ht="13" x14ac:dyDescent="0.25">
      <c r="A667" s="69">
        <v>658</v>
      </c>
      <c r="B667" s="58">
        <v>1102</v>
      </c>
      <c r="C667" s="12" t="s">
        <v>311</v>
      </c>
      <c r="D667" s="4" t="s">
        <v>44</v>
      </c>
      <c r="E667" s="91" t="s">
        <v>45</v>
      </c>
      <c r="F667" s="65">
        <f>13866.3+40</f>
        <v>13906.3</v>
      </c>
      <c r="G667" s="131">
        <v>13889.36694</v>
      </c>
      <c r="H667" s="135">
        <f t="shared" si="21"/>
        <v>99.878234613089035</v>
      </c>
    </row>
    <row r="668" spans="1:8" ht="26" x14ac:dyDescent="0.25">
      <c r="A668" s="69">
        <v>659</v>
      </c>
      <c r="B668" s="58">
        <v>1102</v>
      </c>
      <c r="C668" s="12" t="s">
        <v>311</v>
      </c>
      <c r="D668" s="4">
        <v>240</v>
      </c>
      <c r="E668" s="91" t="s">
        <v>77</v>
      </c>
      <c r="F668" s="65">
        <v>1736</v>
      </c>
      <c r="G668" s="131">
        <v>1460.0197499999999</v>
      </c>
      <c r="H668" s="135">
        <f t="shared" si="21"/>
        <v>84.102520161290315</v>
      </c>
    </row>
    <row r="669" spans="1:8" ht="13" x14ac:dyDescent="0.25">
      <c r="A669" s="69">
        <v>660</v>
      </c>
      <c r="B669" s="58">
        <v>1102</v>
      </c>
      <c r="C669" s="12" t="s">
        <v>311</v>
      </c>
      <c r="D669" s="4" t="s">
        <v>85</v>
      </c>
      <c r="E669" s="91" t="s">
        <v>86</v>
      </c>
      <c r="F669" s="65">
        <f>33160.7-52.5-1730</f>
        <v>31378.199999999997</v>
      </c>
      <c r="G669" s="131">
        <v>31378.2</v>
      </c>
      <c r="H669" s="135">
        <f t="shared" si="21"/>
        <v>100.00000000000003</v>
      </c>
    </row>
    <row r="670" spans="1:8" ht="13" x14ac:dyDescent="0.25">
      <c r="A670" s="69">
        <v>661</v>
      </c>
      <c r="B670" s="58">
        <v>1102</v>
      </c>
      <c r="C670" s="12" t="s">
        <v>311</v>
      </c>
      <c r="D670" s="4" t="s">
        <v>79</v>
      </c>
      <c r="E670" s="91" t="s">
        <v>80</v>
      </c>
      <c r="F670" s="65">
        <v>65</v>
      </c>
      <c r="G670" s="131">
        <v>34.023000000000003</v>
      </c>
      <c r="H670" s="135">
        <f t="shared" si="21"/>
        <v>52.343076923076929</v>
      </c>
    </row>
    <row r="671" spans="1:8" ht="26" x14ac:dyDescent="0.3">
      <c r="A671" s="69">
        <v>662</v>
      </c>
      <c r="B671" s="57">
        <v>1102</v>
      </c>
      <c r="C671" s="2" t="s">
        <v>294</v>
      </c>
      <c r="D671" s="2"/>
      <c r="E671" s="85" t="s">
        <v>145</v>
      </c>
      <c r="F671" s="29">
        <f>F673+F672</f>
        <v>1500</v>
      </c>
      <c r="G671" s="130">
        <f>G673+G672</f>
        <v>1499.7640000000001</v>
      </c>
      <c r="H671" s="136">
        <f t="shared" si="21"/>
        <v>99.98426666666667</v>
      </c>
    </row>
    <row r="672" spans="1:8" ht="13" x14ac:dyDescent="0.25">
      <c r="A672" s="69">
        <v>663</v>
      </c>
      <c r="B672" s="58">
        <v>1102</v>
      </c>
      <c r="C672" s="12" t="s">
        <v>294</v>
      </c>
      <c r="D672" s="4" t="s">
        <v>44</v>
      </c>
      <c r="E672" s="91" t="s">
        <v>45</v>
      </c>
      <c r="F672" s="65">
        <v>518</v>
      </c>
      <c r="G672" s="131">
        <v>517.9</v>
      </c>
      <c r="H672" s="135">
        <f t="shared" si="21"/>
        <v>99.980694980694977</v>
      </c>
    </row>
    <row r="673" spans="1:8" ht="26" x14ac:dyDescent="0.25">
      <c r="A673" s="69">
        <v>664</v>
      </c>
      <c r="B673" s="58">
        <v>1102</v>
      </c>
      <c r="C673" s="12" t="s">
        <v>294</v>
      </c>
      <c r="D673" s="4" t="s">
        <v>78</v>
      </c>
      <c r="E673" s="91" t="s">
        <v>77</v>
      </c>
      <c r="F673" s="65">
        <v>982</v>
      </c>
      <c r="G673" s="131">
        <v>981.86400000000003</v>
      </c>
      <c r="H673" s="135">
        <f t="shared" si="21"/>
        <v>99.986150712830963</v>
      </c>
    </row>
    <row r="674" spans="1:8" ht="39" x14ac:dyDescent="0.3">
      <c r="A674" s="69">
        <v>665</v>
      </c>
      <c r="B674" s="57">
        <v>1102</v>
      </c>
      <c r="C674" s="2" t="s">
        <v>312</v>
      </c>
      <c r="D674" s="2"/>
      <c r="E674" s="85" t="s">
        <v>151</v>
      </c>
      <c r="F674" s="29">
        <f>F676+F675</f>
        <v>35</v>
      </c>
      <c r="G674" s="130">
        <f>G676+G675</f>
        <v>27.568999999999999</v>
      </c>
      <c r="H674" s="136">
        <f t="shared" si="21"/>
        <v>78.76857142857142</v>
      </c>
    </row>
    <row r="675" spans="1:8" ht="13" x14ac:dyDescent="0.25">
      <c r="A675" s="69">
        <v>666</v>
      </c>
      <c r="B675" s="58">
        <v>1102</v>
      </c>
      <c r="C675" s="12" t="s">
        <v>312</v>
      </c>
      <c r="D675" s="4" t="s">
        <v>44</v>
      </c>
      <c r="E675" s="91" t="s">
        <v>45</v>
      </c>
      <c r="F675" s="65">
        <v>10</v>
      </c>
      <c r="G675" s="131">
        <v>10</v>
      </c>
      <c r="H675" s="135">
        <f t="shared" si="21"/>
        <v>100</v>
      </c>
    </row>
    <row r="676" spans="1:8" ht="26" x14ac:dyDescent="0.25">
      <c r="A676" s="69">
        <v>667</v>
      </c>
      <c r="B676" s="58">
        <v>1102</v>
      </c>
      <c r="C676" s="12" t="s">
        <v>312</v>
      </c>
      <c r="D676" s="4" t="s">
        <v>78</v>
      </c>
      <c r="E676" s="91" t="s">
        <v>77</v>
      </c>
      <c r="F676" s="65">
        <v>25</v>
      </c>
      <c r="G676" s="131">
        <v>17.568999999999999</v>
      </c>
      <c r="H676" s="135">
        <f t="shared" si="21"/>
        <v>70.275999999999996</v>
      </c>
    </row>
    <row r="677" spans="1:8" ht="26" x14ac:dyDescent="0.3">
      <c r="A677" s="69">
        <v>668</v>
      </c>
      <c r="B677" s="57">
        <v>1102</v>
      </c>
      <c r="C677" s="10" t="s">
        <v>582</v>
      </c>
      <c r="D677" s="2"/>
      <c r="E677" s="85" t="s">
        <v>583</v>
      </c>
      <c r="F677" s="29">
        <f>F678</f>
        <v>122.4</v>
      </c>
      <c r="G677" s="130">
        <f>G678</f>
        <v>122.4</v>
      </c>
      <c r="H677" s="136">
        <f t="shared" si="21"/>
        <v>100</v>
      </c>
    </row>
    <row r="678" spans="1:8" ht="13" x14ac:dyDescent="0.25">
      <c r="A678" s="69">
        <v>669</v>
      </c>
      <c r="B678" s="58">
        <v>1102</v>
      </c>
      <c r="C678" s="12" t="s">
        <v>582</v>
      </c>
      <c r="D678" s="4" t="s">
        <v>85</v>
      </c>
      <c r="E678" s="91" t="s">
        <v>86</v>
      </c>
      <c r="F678" s="71">
        <v>122.4</v>
      </c>
      <c r="G678" s="132">
        <v>122.4</v>
      </c>
      <c r="H678" s="135">
        <f t="shared" si="21"/>
        <v>100</v>
      </c>
    </row>
    <row r="679" spans="1:8" ht="39" x14ac:dyDescent="0.3">
      <c r="A679" s="69">
        <v>670</v>
      </c>
      <c r="B679" s="57">
        <v>1102</v>
      </c>
      <c r="C679" s="10" t="s">
        <v>563</v>
      </c>
      <c r="D679" s="4"/>
      <c r="E679" s="85" t="s">
        <v>458</v>
      </c>
      <c r="F679" s="29">
        <f>F680</f>
        <v>52.5</v>
      </c>
      <c r="G679" s="130">
        <f>G680</f>
        <v>52.5</v>
      </c>
      <c r="H679" s="136">
        <f t="shared" si="21"/>
        <v>100</v>
      </c>
    </row>
    <row r="680" spans="1:8" ht="13" x14ac:dyDescent="0.25">
      <c r="A680" s="69">
        <v>671</v>
      </c>
      <c r="B680" s="58">
        <v>1102</v>
      </c>
      <c r="C680" s="12" t="s">
        <v>563</v>
      </c>
      <c r="D680" s="4" t="s">
        <v>85</v>
      </c>
      <c r="E680" s="91" t="s">
        <v>86</v>
      </c>
      <c r="F680" s="65">
        <v>52.5</v>
      </c>
      <c r="G680" s="131">
        <v>52.5</v>
      </c>
      <c r="H680" s="135">
        <f t="shared" si="21"/>
        <v>100</v>
      </c>
    </row>
    <row r="681" spans="1:8" ht="13" x14ac:dyDescent="0.3">
      <c r="A681" s="69">
        <v>672</v>
      </c>
      <c r="B681" s="57">
        <v>1102</v>
      </c>
      <c r="C681" s="2" t="s">
        <v>189</v>
      </c>
      <c r="D681" s="2"/>
      <c r="E681" s="85" t="s">
        <v>156</v>
      </c>
      <c r="F681" s="29">
        <f>F682+F684+F686</f>
        <v>1088.0999999999999</v>
      </c>
      <c r="G681" s="130">
        <f>G682+G684+G686</f>
        <v>1088.0999999999999</v>
      </c>
      <c r="H681" s="136">
        <f t="shared" si="21"/>
        <v>100</v>
      </c>
    </row>
    <row r="682" spans="1:8" ht="26" x14ac:dyDescent="0.3">
      <c r="A682" s="69">
        <v>673</v>
      </c>
      <c r="B682" s="57">
        <v>1102</v>
      </c>
      <c r="C682" s="10" t="s">
        <v>725</v>
      </c>
      <c r="D682" s="4"/>
      <c r="E682" s="85" t="s">
        <v>724</v>
      </c>
      <c r="F682" s="29">
        <f>F683</f>
        <v>200</v>
      </c>
      <c r="G682" s="130">
        <f>G683</f>
        <v>200</v>
      </c>
      <c r="H682" s="136">
        <f t="shared" si="21"/>
        <v>100</v>
      </c>
    </row>
    <row r="683" spans="1:8" ht="26" x14ac:dyDescent="0.25">
      <c r="A683" s="69">
        <v>674</v>
      </c>
      <c r="B683" s="58">
        <v>1102</v>
      </c>
      <c r="C683" s="12" t="s">
        <v>725</v>
      </c>
      <c r="D683" s="4" t="s">
        <v>78</v>
      </c>
      <c r="E683" s="91" t="s">
        <v>77</v>
      </c>
      <c r="F683" s="65">
        <v>200</v>
      </c>
      <c r="G683" s="131">
        <v>200</v>
      </c>
      <c r="H683" s="135">
        <f t="shared" si="21"/>
        <v>100</v>
      </c>
    </row>
    <row r="684" spans="1:8" ht="30.65" customHeight="1" x14ac:dyDescent="0.3">
      <c r="A684" s="69">
        <v>675</v>
      </c>
      <c r="B684" s="57">
        <v>1102</v>
      </c>
      <c r="C684" s="10" t="s">
        <v>726</v>
      </c>
      <c r="D684" s="4"/>
      <c r="E684" s="85" t="s">
        <v>727</v>
      </c>
      <c r="F684" s="29">
        <f>F685</f>
        <v>300</v>
      </c>
      <c r="G684" s="130">
        <f>G685</f>
        <v>300</v>
      </c>
      <c r="H684" s="136">
        <f t="shared" si="21"/>
        <v>100</v>
      </c>
    </row>
    <row r="685" spans="1:8" ht="26" x14ac:dyDescent="0.25">
      <c r="A685" s="69">
        <v>676</v>
      </c>
      <c r="B685" s="58">
        <v>1102</v>
      </c>
      <c r="C685" s="12" t="s">
        <v>726</v>
      </c>
      <c r="D685" s="4" t="s">
        <v>78</v>
      </c>
      <c r="E685" s="91" t="s">
        <v>77</v>
      </c>
      <c r="F685" s="65">
        <v>300</v>
      </c>
      <c r="G685" s="131">
        <v>300</v>
      </c>
      <c r="H685" s="135">
        <f t="shared" si="21"/>
        <v>100</v>
      </c>
    </row>
    <row r="686" spans="1:8" ht="52" x14ac:dyDescent="0.3">
      <c r="A686" s="69">
        <v>677</v>
      </c>
      <c r="B686" s="57">
        <v>1102</v>
      </c>
      <c r="C686" s="63" t="s">
        <v>730</v>
      </c>
      <c r="D686" s="2"/>
      <c r="E686" s="92" t="s">
        <v>735</v>
      </c>
      <c r="F686" s="29">
        <f>F687+F688</f>
        <v>588.1</v>
      </c>
      <c r="G686" s="130">
        <f>G687+G688</f>
        <v>588.1</v>
      </c>
      <c r="H686" s="136">
        <f t="shared" si="21"/>
        <v>100</v>
      </c>
    </row>
    <row r="687" spans="1:8" ht="13" x14ac:dyDescent="0.25">
      <c r="A687" s="69">
        <v>678</v>
      </c>
      <c r="B687" s="58">
        <v>1102</v>
      </c>
      <c r="C687" s="64" t="s">
        <v>730</v>
      </c>
      <c r="D687" s="4" t="s">
        <v>44</v>
      </c>
      <c r="E687" s="91" t="s">
        <v>45</v>
      </c>
      <c r="F687" s="71">
        <v>181.4</v>
      </c>
      <c r="G687" s="132">
        <v>181.4</v>
      </c>
      <c r="H687" s="135">
        <f t="shared" si="21"/>
        <v>100</v>
      </c>
    </row>
    <row r="688" spans="1:8" ht="13" x14ac:dyDescent="0.25">
      <c r="A688" s="69">
        <v>679</v>
      </c>
      <c r="B688" s="58">
        <v>1102</v>
      </c>
      <c r="C688" s="64" t="s">
        <v>730</v>
      </c>
      <c r="D688" s="4" t="s">
        <v>85</v>
      </c>
      <c r="E688" s="91" t="s">
        <v>86</v>
      </c>
      <c r="F688" s="71">
        <v>406.7</v>
      </c>
      <c r="G688" s="132">
        <v>406.7</v>
      </c>
      <c r="H688" s="135">
        <f t="shared" si="21"/>
        <v>100</v>
      </c>
    </row>
    <row r="689" spans="1:8" ht="13" x14ac:dyDescent="0.3">
      <c r="A689" s="69">
        <v>680</v>
      </c>
      <c r="B689" s="100">
        <v>1103</v>
      </c>
      <c r="C689" s="110"/>
      <c r="D689" s="4"/>
      <c r="E689" s="85" t="s">
        <v>539</v>
      </c>
      <c r="F689" s="29">
        <f>F690</f>
        <v>15188.5</v>
      </c>
      <c r="G689" s="130">
        <f>G690</f>
        <v>15188.5</v>
      </c>
      <c r="H689" s="136">
        <f t="shared" si="21"/>
        <v>100</v>
      </c>
    </row>
    <row r="690" spans="1:8" ht="26" x14ac:dyDescent="0.3">
      <c r="A690" s="69">
        <v>681</v>
      </c>
      <c r="B690" s="100">
        <v>1103</v>
      </c>
      <c r="C690" s="10" t="s">
        <v>292</v>
      </c>
      <c r="D690" s="10"/>
      <c r="E690" s="92" t="s">
        <v>607</v>
      </c>
      <c r="F690" s="29">
        <f>F691</f>
        <v>15188.5</v>
      </c>
      <c r="G690" s="130">
        <f>G691</f>
        <v>15188.5</v>
      </c>
      <c r="H690" s="136">
        <f t="shared" si="21"/>
        <v>100</v>
      </c>
    </row>
    <row r="691" spans="1:8" ht="26" x14ac:dyDescent="0.3">
      <c r="A691" s="69">
        <v>682</v>
      </c>
      <c r="B691" s="100">
        <v>1103</v>
      </c>
      <c r="C691" s="10" t="s">
        <v>293</v>
      </c>
      <c r="D691" s="10"/>
      <c r="E691" s="85" t="s">
        <v>653</v>
      </c>
      <c r="F691" s="29">
        <f>F694+F692</f>
        <v>15188.5</v>
      </c>
      <c r="G691" s="130">
        <f>G694+G692</f>
        <v>15188.5</v>
      </c>
      <c r="H691" s="136">
        <f t="shared" si="21"/>
        <v>100</v>
      </c>
    </row>
    <row r="692" spans="1:8" ht="26" x14ac:dyDescent="0.3">
      <c r="A692" s="69">
        <v>683</v>
      </c>
      <c r="B692" s="57">
        <v>1103</v>
      </c>
      <c r="C692" s="10" t="s">
        <v>465</v>
      </c>
      <c r="D692" s="4"/>
      <c r="E692" s="85" t="s">
        <v>459</v>
      </c>
      <c r="F692" s="29">
        <f>F693</f>
        <v>15122</v>
      </c>
      <c r="G692" s="130">
        <f>G693</f>
        <v>15122.07143</v>
      </c>
      <c r="H692" s="136">
        <f t="shared" si="21"/>
        <v>100.00047235815369</v>
      </c>
    </row>
    <row r="693" spans="1:8" ht="13" x14ac:dyDescent="0.25">
      <c r="A693" s="69">
        <v>684</v>
      </c>
      <c r="B693" s="58">
        <v>1103</v>
      </c>
      <c r="C693" s="12" t="s">
        <v>465</v>
      </c>
      <c r="D693" s="4" t="s">
        <v>90</v>
      </c>
      <c r="E693" s="91" t="s">
        <v>91</v>
      </c>
      <c r="F693" s="65">
        <f>13396.1-4.1+1730</f>
        <v>15122</v>
      </c>
      <c r="G693" s="131">
        <v>15122.07143</v>
      </c>
      <c r="H693" s="135">
        <f t="shared" si="21"/>
        <v>100.00047235815369</v>
      </c>
    </row>
    <row r="694" spans="1:8" ht="52" x14ac:dyDescent="0.3">
      <c r="A694" s="69">
        <v>685</v>
      </c>
      <c r="B694" s="100">
        <v>1103</v>
      </c>
      <c r="C694" s="10" t="s">
        <v>540</v>
      </c>
      <c r="D694" s="10"/>
      <c r="E694" s="85" t="s">
        <v>659</v>
      </c>
      <c r="F694" s="29">
        <f>F695</f>
        <v>66.5</v>
      </c>
      <c r="G694" s="130">
        <f>G695</f>
        <v>66.428569999999993</v>
      </c>
      <c r="H694" s="136">
        <f t="shared" si="21"/>
        <v>99.892586466165397</v>
      </c>
    </row>
    <row r="695" spans="1:8" ht="13" x14ac:dyDescent="0.25">
      <c r="A695" s="69">
        <v>686</v>
      </c>
      <c r="B695" s="101">
        <v>1103</v>
      </c>
      <c r="C695" s="12" t="s">
        <v>540</v>
      </c>
      <c r="D695" s="12" t="s">
        <v>90</v>
      </c>
      <c r="E695" s="91" t="s">
        <v>91</v>
      </c>
      <c r="F695" s="71">
        <f>37+15.9+4.1+9.5</f>
        <v>66.5</v>
      </c>
      <c r="G695" s="132">
        <v>66.428569999999993</v>
      </c>
      <c r="H695" s="135">
        <f t="shared" si="21"/>
        <v>99.892586466165397</v>
      </c>
    </row>
    <row r="696" spans="1:8" ht="15" x14ac:dyDescent="0.3">
      <c r="A696" s="69">
        <v>687</v>
      </c>
      <c r="B696" s="57">
        <v>1200</v>
      </c>
      <c r="C696" s="12"/>
      <c r="D696" s="30"/>
      <c r="E696" s="90" t="s">
        <v>71</v>
      </c>
      <c r="F696" s="29">
        <f t="shared" ref="F696:G699" si="22">F697</f>
        <v>484</v>
      </c>
      <c r="G696" s="130">
        <f t="shared" si="22"/>
        <v>451.16439000000003</v>
      </c>
      <c r="H696" s="136">
        <f t="shared" si="21"/>
        <v>93.21578305785124</v>
      </c>
    </row>
    <row r="697" spans="1:8" ht="13" x14ac:dyDescent="0.3">
      <c r="A697" s="69">
        <v>688</v>
      </c>
      <c r="B697" s="57">
        <v>1202</v>
      </c>
      <c r="C697" s="10"/>
      <c r="D697" s="43"/>
      <c r="E697" s="85" t="s">
        <v>102</v>
      </c>
      <c r="F697" s="29">
        <f t="shared" si="22"/>
        <v>484</v>
      </c>
      <c r="G697" s="130">
        <f t="shared" si="22"/>
        <v>451.16439000000003</v>
      </c>
      <c r="H697" s="136">
        <f t="shared" si="21"/>
        <v>93.21578305785124</v>
      </c>
    </row>
    <row r="698" spans="1:8" ht="14.5" customHeight="1" x14ac:dyDescent="0.3">
      <c r="A698" s="69">
        <v>689</v>
      </c>
      <c r="B698" s="57">
        <v>1202</v>
      </c>
      <c r="C698" s="2" t="s">
        <v>189</v>
      </c>
      <c r="D698" s="2"/>
      <c r="E698" s="85" t="s">
        <v>156</v>
      </c>
      <c r="F698" s="29">
        <f t="shared" si="22"/>
        <v>484</v>
      </c>
      <c r="G698" s="130">
        <f t="shared" si="22"/>
        <v>451.16439000000003</v>
      </c>
      <c r="H698" s="136">
        <f t="shared" si="21"/>
        <v>93.21578305785124</v>
      </c>
    </row>
    <row r="699" spans="1:8" ht="26" x14ac:dyDescent="0.3">
      <c r="A699" s="69">
        <v>690</v>
      </c>
      <c r="B699" s="57">
        <v>1202</v>
      </c>
      <c r="C699" s="10" t="s">
        <v>313</v>
      </c>
      <c r="D699" s="43"/>
      <c r="E699" s="92" t="s">
        <v>101</v>
      </c>
      <c r="F699" s="29">
        <f t="shared" si="22"/>
        <v>484</v>
      </c>
      <c r="G699" s="130">
        <f t="shared" si="22"/>
        <v>451.16439000000003</v>
      </c>
      <c r="H699" s="136">
        <f t="shared" si="21"/>
        <v>93.21578305785124</v>
      </c>
    </row>
    <row r="700" spans="1:8" ht="39" x14ac:dyDescent="0.25">
      <c r="A700" s="69">
        <v>691</v>
      </c>
      <c r="B700" s="58">
        <v>1202</v>
      </c>
      <c r="C700" s="12" t="s">
        <v>313</v>
      </c>
      <c r="D700" s="4" t="s">
        <v>56</v>
      </c>
      <c r="E700" s="91" t="s">
        <v>517</v>
      </c>
      <c r="F700" s="65">
        <v>484</v>
      </c>
      <c r="G700" s="131">
        <v>451.16439000000003</v>
      </c>
      <c r="H700" s="135">
        <f t="shared" si="21"/>
        <v>93.21578305785124</v>
      </c>
    </row>
    <row r="701" spans="1:8" ht="15" x14ac:dyDescent="0.3">
      <c r="A701" s="69">
        <v>692</v>
      </c>
      <c r="B701" s="57">
        <v>1300</v>
      </c>
      <c r="C701" s="10"/>
      <c r="D701" s="10"/>
      <c r="E701" s="90" t="s">
        <v>519</v>
      </c>
      <c r="F701" s="29">
        <f t="shared" ref="F701:G704" si="23">F702</f>
        <v>11.6</v>
      </c>
      <c r="G701" s="130">
        <f t="shared" si="23"/>
        <v>11.6</v>
      </c>
      <c r="H701" s="136">
        <f t="shared" si="21"/>
        <v>100</v>
      </c>
    </row>
    <row r="702" spans="1:8" ht="13" x14ac:dyDescent="0.3">
      <c r="A702" s="69">
        <v>693</v>
      </c>
      <c r="B702" s="57">
        <v>1301</v>
      </c>
      <c r="C702" s="2"/>
      <c r="D702" s="2"/>
      <c r="E702" s="85" t="s">
        <v>520</v>
      </c>
      <c r="F702" s="29">
        <f t="shared" si="23"/>
        <v>11.6</v>
      </c>
      <c r="G702" s="130">
        <f t="shared" si="23"/>
        <v>11.6</v>
      </c>
      <c r="H702" s="136">
        <f t="shared" si="21"/>
        <v>100</v>
      </c>
    </row>
    <row r="703" spans="1:8" ht="26" x14ac:dyDescent="0.3">
      <c r="A703" s="69">
        <v>694</v>
      </c>
      <c r="B703" s="57">
        <v>1301</v>
      </c>
      <c r="C703" s="2" t="s">
        <v>252</v>
      </c>
      <c r="D703" s="2"/>
      <c r="E703" s="92" t="s">
        <v>743</v>
      </c>
      <c r="F703" s="29">
        <f t="shared" si="23"/>
        <v>11.6</v>
      </c>
      <c r="G703" s="130">
        <f t="shared" si="23"/>
        <v>11.6</v>
      </c>
      <c r="H703" s="136">
        <f t="shared" si="21"/>
        <v>100</v>
      </c>
    </row>
    <row r="704" spans="1:8" ht="26" x14ac:dyDescent="0.3">
      <c r="A704" s="69">
        <v>695</v>
      </c>
      <c r="B704" s="57">
        <v>1301</v>
      </c>
      <c r="C704" s="2" t="s">
        <v>314</v>
      </c>
      <c r="D704" s="2"/>
      <c r="E704" s="85" t="s">
        <v>110</v>
      </c>
      <c r="F704" s="29">
        <f t="shared" si="23"/>
        <v>11.6</v>
      </c>
      <c r="G704" s="130">
        <f t="shared" si="23"/>
        <v>11.6</v>
      </c>
      <c r="H704" s="136">
        <f t="shared" si="21"/>
        <v>100</v>
      </c>
    </row>
    <row r="705" spans="1:8" ht="13" x14ac:dyDescent="0.25">
      <c r="A705" s="69">
        <v>696</v>
      </c>
      <c r="B705" s="58">
        <v>1301</v>
      </c>
      <c r="C705" s="4" t="s">
        <v>314</v>
      </c>
      <c r="D705" s="4" t="s">
        <v>82</v>
      </c>
      <c r="E705" s="91" t="s">
        <v>83</v>
      </c>
      <c r="F705" s="65">
        <v>11.6</v>
      </c>
      <c r="G705" s="131">
        <v>11.6</v>
      </c>
      <c r="H705" s="135">
        <f t="shared" si="21"/>
        <v>100</v>
      </c>
    </row>
    <row r="706" spans="1:8" s="25" customFormat="1" ht="13" x14ac:dyDescent="0.3">
      <c r="A706" s="69">
        <v>697</v>
      </c>
      <c r="B706" s="58"/>
      <c r="C706" s="4"/>
      <c r="D706" s="4"/>
      <c r="E706" s="5" t="s">
        <v>32</v>
      </c>
      <c r="F706" s="29">
        <f>F10+F108+F114+F155+F221+F340+F357+F535+F589+F652+F701+F696</f>
        <v>1850556.4000000004</v>
      </c>
      <c r="G706" s="130">
        <f>G10+G108+G114+G155+G221+G340+G357+G535+G589+G652+G701+G696</f>
        <v>1821308.1632800004</v>
      </c>
      <c r="H706" s="136">
        <f t="shared" si="21"/>
        <v>98.419489580539135</v>
      </c>
    </row>
    <row r="707" spans="1:8" s="25" customFormat="1" ht="13" x14ac:dyDescent="0.3">
      <c r="A707" s="112"/>
      <c r="B707"/>
      <c r="C707" s="74"/>
      <c r="D707"/>
      <c r="E707" s="73"/>
      <c r="F707" s="34"/>
    </row>
    <row r="708" spans="1:8" s="25" customFormat="1" ht="13" x14ac:dyDescent="0.3">
      <c r="A708" s="112"/>
      <c r="B708"/>
      <c r="C708"/>
      <c r="D708" s="72"/>
      <c r="E708" s="66"/>
      <c r="F708" s="66"/>
    </row>
    <row r="709" spans="1:8" x14ac:dyDescent="0.25">
      <c r="A709" s="112"/>
      <c r="D709" s="66"/>
      <c r="E709" s="36"/>
      <c r="F709" s="36"/>
    </row>
    <row r="710" spans="1:8" ht="13" x14ac:dyDescent="0.3">
      <c r="A710" s="112"/>
      <c r="D710" s="25"/>
      <c r="E710" s="107"/>
      <c r="F710" s="80"/>
    </row>
    <row r="711" spans="1:8" ht="13" x14ac:dyDescent="0.3">
      <c r="A711" s="112"/>
      <c r="D711" s="25"/>
      <c r="E711" s="107"/>
      <c r="F711" s="80"/>
    </row>
    <row r="713" spans="1:8" x14ac:dyDescent="0.25">
      <c r="F713"/>
    </row>
    <row r="714" spans="1:8" x14ac:dyDescent="0.25">
      <c r="F714"/>
    </row>
    <row r="715" spans="1:8" x14ac:dyDescent="0.25">
      <c r="F715"/>
    </row>
  </sheetData>
  <autoFilter ref="A9:H706" xr:uid="{00000000-0001-0000-0000-000000000000}"/>
  <mergeCells count="12">
    <mergeCell ref="G1:H1"/>
    <mergeCell ref="G2:H2"/>
    <mergeCell ref="G4:H4"/>
    <mergeCell ref="F3:H3"/>
    <mergeCell ref="F7:F8"/>
    <mergeCell ref="G7:H7"/>
    <mergeCell ref="A5:F5"/>
    <mergeCell ref="A7:A8"/>
    <mergeCell ref="B7:B8"/>
    <mergeCell ref="C7:C8"/>
    <mergeCell ref="D7:D8"/>
    <mergeCell ref="E7:E8"/>
  </mergeCells>
  <pageMargins left="0.78740157480314965" right="0.39370078740157483" top="0.31496062992125984" bottom="0.15748031496062992" header="0.19685039370078741" footer="0"/>
  <pageSetup paperSize="9" scale="6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A1:IT758"/>
  <sheetViews>
    <sheetView tabSelected="1" zoomScale="96" zoomScaleNormal="96" workbookViewId="0"/>
  </sheetViews>
  <sheetFormatPr defaultRowHeight="12.5" x14ac:dyDescent="0.25"/>
  <cols>
    <col min="1" max="1" width="4.26953125" customWidth="1"/>
    <col min="2" max="2" width="58" customWidth="1"/>
    <col min="3" max="3" width="10.453125" customWidth="1"/>
    <col min="4" max="4" width="6.81640625" customWidth="1"/>
    <col min="5" max="5" width="12.26953125" customWidth="1"/>
    <col min="6" max="6" width="6.7265625" customWidth="1"/>
    <col min="7" max="7" width="14.1796875" style="34" customWidth="1"/>
    <col min="8" max="8" width="15.6328125" customWidth="1"/>
    <col min="9" max="9" width="9.81640625" customWidth="1"/>
    <col min="10" max="10" width="12.453125" customWidth="1"/>
    <col min="11" max="11" width="13.54296875" customWidth="1"/>
  </cols>
  <sheetData>
    <row r="1" spans="1:9" ht="12.75" customHeight="1" x14ac:dyDescent="0.3">
      <c r="A1" s="15"/>
      <c r="B1" s="15"/>
      <c r="C1" s="15"/>
      <c r="D1" s="15"/>
      <c r="E1" s="15"/>
      <c r="F1" s="15"/>
      <c r="G1" s="15"/>
      <c r="H1" s="160" t="s">
        <v>773</v>
      </c>
      <c r="I1" s="160"/>
    </row>
    <row r="2" spans="1:9" ht="12.75" customHeight="1" x14ac:dyDescent="0.3">
      <c r="A2" s="15"/>
      <c r="B2" s="25"/>
      <c r="C2" s="25"/>
      <c r="D2" s="25"/>
      <c r="E2" s="25"/>
      <c r="F2" s="25"/>
      <c r="G2" s="25"/>
      <c r="H2" s="160" t="s">
        <v>35</v>
      </c>
      <c r="I2" s="160"/>
    </row>
    <row r="3" spans="1:9" ht="12.75" customHeight="1" x14ac:dyDescent="0.3">
      <c r="B3" s="25"/>
      <c r="C3" s="25"/>
      <c r="D3" s="25"/>
      <c r="E3" s="25"/>
      <c r="F3" s="25"/>
      <c r="G3" s="160" t="s">
        <v>36</v>
      </c>
      <c r="H3" s="160"/>
      <c r="I3" s="160"/>
    </row>
    <row r="4" spans="1:9" ht="13" x14ac:dyDescent="0.3">
      <c r="A4" s="15"/>
      <c r="B4" s="25"/>
      <c r="C4" s="25"/>
      <c r="D4" s="25"/>
      <c r="E4" s="25"/>
      <c r="F4" s="25"/>
      <c r="G4" s="25"/>
      <c r="H4" s="160" t="s">
        <v>764</v>
      </c>
      <c r="I4" s="160"/>
    </row>
    <row r="5" spans="1:9" ht="13" x14ac:dyDescent="0.3">
      <c r="A5" s="15"/>
      <c r="B5" s="19"/>
      <c r="C5" s="19"/>
      <c r="D5" s="15"/>
      <c r="E5" s="19"/>
      <c r="F5" s="19"/>
    </row>
    <row r="6" spans="1:9" ht="25.5" customHeight="1" x14ac:dyDescent="0.3">
      <c r="A6" s="14"/>
      <c r="B6" s="166" t="s">
        <v>768</v>
      </c>
      <c r="C6" s="166"/>
      <c r="D6" s="166"/>
      <c r="E6" s="166"/>
      <c r="F6" s="166"/>
      <c r="G6" s="166"/>
      <c r="H6" s="166"/>
      <c r="I6" s="166"/>
    </row>
    <row r="7" spans="1:9" ht="13" x14ac:dyDescent="0.3">
      <c r="A7" s="14"/>
      <c r="B7" s="13"/>
      <c r="C7" s="13"/>
    </row>
    <row r="8" spans="1:9" ht="76.5" customHeight="1" x14ac:dyDescent="0.25">
      <c r="A8" s="6" t="s">
        <v>0</v>
      </c>
      <c r="B8" s="5" t="s">
        <v>518</v>
      </c>
      <c r="C8" s="50" t="s">
        <v>662</v>
      </c>
      <c r="D8" s="6" t="s">
        <v>1</v>
      </c>
      <c r="E8" s="6" t="s">
        <v>2</v>
      </c>
      <c r="F8" s="6" t="s">
        <v>3</v>
      </c>
      <c r="G8" s="28" t="s">
        <v>765</v>
      </c>
      <c r="H8" s="5" t="s">
        <v>767</v>
      </c>
      <c r="I8" s="5" t="s">
        <v>766</v>
      </c>
    </row>
    <row r="9" spans="1:9" s="66" customFormat="1" ht="15" customHeight="1" x14ac:dyDescent="0.25">
      <c r="A9" s="7">
        <v>1</v>
      </c>
      <c r="B9" s="7">
        <v>2</v>
      </c>
      <c r="C9" s="7">
        <v>3</v>
      </c>
      <c r="D9" s="7">
        <v>4</v>
      </c>
      <c r="E9" s="7">
        <v>5</v>
      </c>
      <c r="F9" s="7">
        <v>6</v>
      </c>
      <c r="G9" s="7">
        <v>7</v>
      </c>
      <c r="H9" s="140"/>
      <c r="I9" s="140"/>
    </row>
    <row r="10" spans="1:9" ht="30.75" customHeight="1" x14ac:dyDescent="0.3">
      <c r="A10" s="46">
        <v>1</v>
      </c>
      <c r="B10" s="24" t="s">
        <v>59</v>
      </c>
      <c r="C10" s="28">
        <v>901</v>
      </c>
      <c r="D10" s="3"/>
      <c r="E10" s="4"/>
      <c r="F10" s="4"/>
      <c r="G10" s="41">
        <f>G11+G79+G85+G126+G172+G271+G295+G352+G379+G384+G286</f>
        <v>690412.6</v>
      </c>
      <c r="H10" s="133">
        <f>H11+H79+H85+H126+H172+H271+H295+H352+H379+H384+H286</f>
        <v>670679.59751000023</v>
      </c>
      <c r="I10" s="136">
        <f>H10/G10*100</f>
        <v>97.141853655335979</v>
      </c>
    </row>
    <row r="11" spans="1:9" ht="15.75" customHeight="1" x14ac:dyDescent="0.3">
      <c r="A11" s="46">
        <v>2</v>
      </c>
      <c r="B11" s="24" t="s">
        <v>4</v>
      </c>
      <c r="C11" s="28">
        <v>901</v>
      </c>
      <c r="D11" s="1">
        <v>100</v>
      </c>
      <c r="E11" s="2"/>
      <c r="F11" s="2"/>
      <c r="G11" s="48">
        <f>G12+G18+G40+G44+G36</f>
        <v>90260.299999999988</v>
      </c>
      <c r="H11" s="157">
        <f>H12+H18+H40+H44+H36</f>
        <v>87523.397529999987</v>
      </c>
      <c r="I11" s="136">
        <f t="shared" ref="I11:I74" si="0">H11/G11*100</f>
        <v>96.967767146796547</v>
      </c>
    </row>
    <row r="12" spans="1:9" s="21" customFormat="1" ht="29.25" customHeight="1" x14ac:dyDescent="0.3">
      <c r="A12" s="46">
        <v>3</v>
      </c>
      <c r="B12" s="5" t="s">
        <v>68</v>
      </c>
      <c r="C12" s="28">
        <v>901</v>
      </c>
      <c r="D12" s="1">
        <v>102</v>
      </c>
      <c r="E12" s="2"/>
      <c r="F12" s="2"/>
      <c r="G12" s="29">
        <f>G13</f>
        <v>2445.7000000000003</v>
      </c>
      <c r="H12" s="130">
        <f>H13</f>
        <v>2445.6410299999998</v>
      </c>
      <c r="I12" s="136">
        <f t="shared" si="0"/>
        <v>99.997588829373981</v>
      </c>
    </row>
    <row r="13" spans="1:9" s="21" customFormat="1" ht="15.75" customHeight="1" x14ac:dyDescent="0.3">
      <c r="A13" s="46">
        <v>4</v>
      </c>
      <c r="B13" s="5" t="s">
        <v>156</v>
      </c>
      <c r="C13" s="28">
        <v>901</v>
      </c>
      <c r="D13" s="1">
        <v>102</v>
      </c>
      <c r="E13" s="2" t="s">
        <v>189</v>
      </c>
      <c r="F13" s="2"/>
      <c r="G13" s="29">
        <f>G14+G16</f>
        <v>2445.7000000000003</v>
      </c>
      <c r="H13" s="130">
        <f>H14+H16</f>
        <v>2445.6410299999998</v>
      </c>
      <c r="I13" s="136">
        <f t="shared" si="0"/>
        <v>99.997588829373981</v>
      </c>
    </row>
    <row r="14" spans="1:9" s="21" customFormat="1" ht="15.75" customHeight="1" x14ac:dyDescent="0.3">
      <c r="A14" s="46">
        <v>5</v>
      </c>
      <c r="B14" s="5" t="s">
        <v>30</v>
      </c>
      <c r="C14" s="28">
        <v>901</v>
      </c>
      <c r="D14" s="1">
        <v>102</v>
      </c>
      <c r="E14" s="2" t="s">
        <v>246</v>
      </c>
      <c r="F14" s="2"/>
      <c r="G14" s="29">
        <f>G15</f>
        <v>2289.4</v>
      </c>
      <c r="H14" s="130">
        <f>H15</f>
        <v>2289.40103</v>
      </c>
      <c r="I14" s="136">
        <f t="shared" si="0"/>
        <v>100.00004498995369</v>
      </c>
    </row>
    <row r="15" spans="1:9" ht="21.75" customHeight="1" x14ac:dyDescent="0.25">
      <c r="A15" s="46">
        <v>6</v>
      </c>
      <c r="B15" s="7" t="s">
        <v>81</v>
      </c>
      <c r="C15" s="44">
        <v>901</v>
      </c>
      <c r="D15" s="3">
        <v>102</v>
      </c>
      <c r="E15" s="4" t="s">
        <v>246</v>
      </c>
      <c r="F15" s="4" t="s">
        <v>50</v>
      </c>
      <c r="G15" s="65">
        <v>2289.4</v>
      </c>
      <c r="H15" s="131">
        <v>2289.40103</v>
      </c>
      <c r="I15" s="135">
        <f t="shared" si="0"/>
        <v>100.00004498995369</v>
      </c>
    </row>
    <row r="16" spans="1:9" ht="28.5" customHeight="1" x14ac:dyDescent="0.3">
      <c r="A16" s="46">
        <v>7</v>
      </c>
      <c r="B16" s="92" t="s">
        <v>734</v>
      </c>
      <c r="C16" s="28">
        <v>901</v>
      </c>
      <c r="D16" s="57">
        <v>102</v>
      </c>
      <c r="E16" s="2" t="s">
        <v>729</v>
      </c>
      <c r="F16" s="2"/>
      <c r="G16" s="29">
        <f>G17</f>
        <v>156.30000000000001</v>
      </c>
      <c r="H16" s="130">
        <f>H17</f>
        <v>156.24</v>
      </c>
      <c r="I16" s="136">
        <f t="shared" si="0"/>
        <v>99.961612284069105</v>
      </c>
    </row>
    <row r="17" spans="1:9" ht="21" customHeight="1" x14ac:dyDescent="0.25">
      <c r="A17" s="46">
        <v>8</v>
      </c>
      <c r="B17" s="91" t="s">
        <v>81</v>
      </c>
      <c r="C17" s="44">
        <v>901</v>
      </c>
      <c r="D17" s="58">
        <v>102</v>
      </c>
      <c r="E17" s="4" t="s">
        <v>729</v>
      </c>
      <c r="F17" s="4" t="s">
        <v>50</v>
      </c>
      <c r="G17" s="71">
        <v>156.30000000000001</v>
      </c>
      <c r="H17" s="132">
        <v>156.24</v>
      </c>
      <c r="I17" s="135">
        <f t="shared" si="0"/>
        <v>99.961612284069105</v>
      </c>
    </row>
    <row r="18" spans="1:9" ht="39" x14ac:dyDescent="0.3">
      <c r="A18" s="46">
        <v>9</v>
      </c>
      <c r="B18" s="5" t="s">
        <v>33</v>
      </c>
      <c r="C18" s="5">
        <v>901</v>
      </c>
      <c r="D18" s="1">
        <v>104</v>
      </c>
      <c r="E18" s="2"/>
      <c r="F18" s="2"/>
      <c r="G18" s="29">
        <f>G19+G31</f>
        <v>57170.7</v>
      </c>
      <c r="H18" s="130">
        <f>H19+H31</f>
        <v>56445.432059999999</v>
      </c>
      <c r="I18" s="136">
        <f t="shared" si="0"/>
        <v>98.731399230724833</v>
      </c>
    </row>
    <row r="19" spans="1:9" s="21" customFormat="1" ht="48" customHeight="1" x14ac:dyDescent="0.3">
      <c r="A19" s="46">
        <v>10</v>
      </c>
      <c r="B19" s="28" t="s">
        <v>594</v>
      </c>
      <c r="C19" s="5">
        <v>901</v>
      </c>
      <c r="D19" s="9">
        <v>104</v>
      </c>
      <c r="E19" s="10" t="s">
        <v>249</v>
      </c>
      <c r="F19" s="2"/>
      <c r="G19" s="29">
        <f>G20</f>
        <v>56208.5</v>
      </c>
      <c r="H19" s="130">
        <f>H20</f>
        <v>55483.210070000001</v>
      </c>
      <c r="I19" s="136">
        <f t="shared" si="0"/>
        <v>98.709643683784492</v>
      </c>
    </row>
    <row r="20" spans="1:9" s="21" customFormat="1" ht="63" customHeight="1" x14ac:dyDescent="0.3">
      <c r="A20" s="46">
        <v>11</v>
      </c>
      <c r="B20" s="28" t="s">
        <v>632</v>
      </c>
      <c r="C20" s="5">
        <v>901</v>
      </c>
      <c r="D20" s="9">
        <v>104</v>
      </c>
      <c r="E20" s="10" t="s">
        <v>250</v>
      </c>
      <c r="F20" s="2"/>
      <c r="G20" s="29">
        <f>G21+G26+G29</f>
        <v>56208.5</v>
      </c>
      <c r="H20" s="130">
        <f>H21+H26+H29</f>
        <v>55483.210070000001</v>
      </c>
      <c r="I20" s="136">
        <f t="shared" si="0"/>
        <v>98.709643683784492</v>
      </c>
    </row>
    <row r="21" spans="1:9" ht="26" x14ac:dyDescent="0.3">
      <c r="A21" s="46">
        <v>12</v>
      </c>
      <c r="B21" s="5" t="s">
        <v>109</v>
      </c>
      <c r="C21" s="5">
        <v>901</v>
      </c>
      <c r="D21" s="1">
        <v>104</v>
      </c>
      <c r="E21" s="2" t="s">
        <v>315</v>
      </c>
      <c r="F21" s="2"/>
      <c r="G21" s="29">
        <f>G22+G23+G25+G24</f>
        <v>25193.600000000002</v>
      </c>
      <c r="H21" s="130">
        <f>H22+H23+H25+H24</f>
        <v>25090.93635</v>
      </c>
      <c r="I21" s="136">
        <f t="shared" si="0"/>
        <v>99.592501071700752</v>
      </c>
    </row>
    <row r="22" spans="1:9" ht="26" x14ac:dyDescent="0.25">
      <c r="A22" s="46">
        <v>13</v>
      </c>
      <c r="B22" s="7" t="s">
        <v>81</v>
      </c>
      <c r="C22" s="7">
        <v>901</v>
      </c>
      <c r="D22" s="3">
        <v>104</v>
      </c>
      <c r="E22" s="4" t="s">
        <v>315</v>
      </c>
      <c r="F22" s="4" t="s">
        <v>50</v>
      </c>
      <c r="G22" s="65">
        <v>24663.8</v>
      </c>
      <c r="H22" s="131">
        <v>24570.45779</v>
      </c>
      <c r="I22" s="135">
        <f t="shared" si="0"/>
        <v>99.621541652137964</v>
      </c>
    </row>
    <row r="23" spans="1:9" ht="26" x14ac:dyDescent="0.25">
      <c r="A23" s="46">
        <v>14</v>
      </c>
      <c r="B23" s="7" t="s">
        <v>77</v>
      </c>
      <c r="C23" s="7">
        <v>901</v>
      </c>
      <c r="D23" s="3">
        <v>104</v>
      </c>
      <c r="E23" s="12" t="s">
        <v>315</v>
      </c>
      <c r="F23" s="4" t="s">
        <v>78</v>
      </c>
      <c r="G23" s="65">
        <v>392.4</v>
      </c>
      <c r="H23" s="131">
        <v>383.1037</v>
      </c>
      <c r="I23" s="135">
        <f t="shared" si="0"/>
        <v>97.630912334352701</v>
      </c>
    </row>
    <row r="24" spans="1:9" ht="26" x14ac:dyDescent="0.25">
      <c r="A24" s="46">
        <v>15</v>
      </c>
      <c r="B24" s="44" t="s">
        <v>49</v>
      </c>
      <c r="C24" s="7">
        <v>901</v>
      </c>
      <c r="D24" s="3">
        <v>104</v>
      </c>
      <c r="E24" s="12" t="s">
        <v>315</v>
      </c>
      <c r="F24" s="4" t="s">
        <v>48</v>
      </c>
      <c r="G24" s="65">
        <v>9.6999999999999993</v>
      </c>
      <c r="H24" s="131">
        <v>9.6883199999999992</v>
      </c>
      <c r="I24" s="135">
        <f t="shared" si="0"/>
        <v>99.879587628865977</v>
      </c>
    </row>
    <row r="25" spans="1:9" ht="13" x14ac:dyDescent="0.25">
      <c r="A25" s="46">
        <v>16</v>
      </c>
      <c r="B25" s="7" t="s">
        <v>80</v>
      </c>
      <c r="C25" s="7">
        <v>901</v>
      </c>
      <c r="D25" s="3">
        <v>104</v>
      </c>
      <c r="E25" s="12" t="s">
        <v>315</v>
      </c>
      <c r="F25" s="4" t="s">
        <v>79</v>
      </c>
      <c r="G25" s="65">
        <f>118.6+9.1</f>
        <v>127.69999999999999</v>
      </c>
      <c r="H25" s="131">
        <v>127.68653999999999</v>
      </c>
      <c r="I25" s="135">
        <f t="shared" si="0"/>
        <v>99.989459671104157</v>
      </c>
    </row>
    <row r="26" spans="1:9" ht="16.5" customHeight="1" x14ac:dyDescent="0.3">
      <c r="A26" s="46">
        <v>17</v>
      </c>
      <c r="B26" s="5" t="s">
        <v>175</v>
      </c>
      <c r="C26" s="5">
        <v>901</v>
      </c>
      <c r="D26" s="1">
        <v>104</v>
      </c>
      <c r="E26" s="10" t="s">
        <v>633</v>
      </c>
      <c r="F26" s="2"/>
      <c r="G26" s="29">
        <f>G27+G28</f>
        <v>30413.3</v>
      </c>
      <c r="H26" s="130">
        <f>H27+H28</f>
        <v>29790.674719999999</v>
      </c>
      <c r="I26" s="136">
        <f t="shared" si="0"/>
        <v>97.95278618236101</v>
      </c>
    </row>
    <row r="27" spans="1:9" ht="22.5" customHeight="1" x14ac:dyDescent="0.25">
      <c r="A27" s="46">
        <v>18</v>
      </c>
      <c r="B27" s="7" t="s">
        <v>81</v>
      </c>
      <c r="C27" s="7">
        <v>901</v>
      </c>
      <c r="D27" s="3">
        <v>104</v>
      </c>
      <c r="E27" s="4" t="s">
        <v>633</v>
      </c>
      <c r="F27" s="4" t="s">
        <v>50</v>
      </c>
      <c r="G27" s="65">
        <v>22361.8</v>
      </c>
      <c r="H27" s="131">
        <v>22241.79998</v>
      </c>
      <c r="I27" s="135">
        <f t="shared" si="0"/>
        <v>99.46337048001503</v>
      </c>
    </row>
    <row r="28" spans="1:9" ht="28" customHeight="1" x14ac:dyDescent="0.25">
      <c r="A28" s="46">
        <v>19</v>
      </c>
      <c r="B28" s="7" t="s">
        <v>77</v>
      </c>
      <c r="C28" s="7">
        <v>901</v>
      </c>
      <c r="D28" s="3">
        <v>104</v>
      </c>
      <c r="E28" s="4" t="s">
        <v>633</v>
      </c>
      <c r="F28" s="4" t="s">
        <v>78</v>
      </c>
      <c r="G28" s="65">
        <v>8051.5</v>
      </c>
      <c r="H28" s="131">
        <v>7548.8747400000002</v>
      </c>
      <c r="I28" s="135">
        <f t="shared" si="0"/>
        <v>93.757371173073352</v>
      </c>
    </row>
    <row r="29" spans="1:9" ht="29.5" customHeight="1" x14ac:dyDescent="0.3">
      <c r="A29" s="46">
        <v>20</v>
      </c>
      <c r="B29" s="92" t="s">
        <v>135</v>
      </c>
      <c r="C29" s="5">
        <v>901</v>
      </c>
      <c r="D29" s="87">
        <v>104</v>
      </c>
      <c r="E29" s="10" t="s">
        <v>634</v>
      </c>
      <c r="F29" s="10"/>
      <c r="G29" s="29">
        <f>G30</f>
        <v>601.6</v>
      </c>
      <c r="H29" s="130">
        <f>H30</f>
        <v>601.59900000000005</v>
      </c>
      <c r="I29" s="136">
        <f t="shared" si="0"/>
        <v>99.99983377659575</v>
      </c>
    </row>
    <row r="30" spans="1:9" ht="29.5" customHeight="1" x14ac:dyDescent="0.25">
      <c r="A30" s="46">
        <v>21</v>
      </c>
      <c r="B30" s="91" t="s">
        <v>77</v>
      </c>
      <c r="C30" s="7">
        <v>901</v>
      </c>
      <c r="D30" s="88">
        <v>104</v>
      </c>
      <c r="E30" s="12" t="s">
        <v>634</v>
      </c>
      <c r="F30" s="4">
        <v>240</v>
      </c>
      <c r="G30" s="65">
        <v>601.6</v>
      </c>
      <c r="H30" s="131">
        <v>601.59900000000005</v>
      </c>
      <c r="I30" s="135">
        <f t="shared" si="0"/>
        <v>99.99983377659575</v>
      </c>
    </row>
    <row r="31" spans="1:9" ht="21" customHeight="1" x14ac:dyDescent="0.3">
      <c r="A31" s="46">
        <v>22</v>
      </c>
      <c r="B31" s="85" t="s">
        <v>156</v>
      </c>
      <c r="C31" s="5">
        <v>901</v>
      </c>
      <c r="D31" s="87">
        <v>104</v>
      </c>
      <c r="E31" s="2" t="s">
        <v>189</v>
      </c>
      <c r="F31" s="2"/>
      <c r="G31" s="29">
        <f>G32+G34</f>
        <v>962.2</v>
      </c>
      <c r="H31" s="130">
        <f>H32+H34</f>
        <v>962.22199000000001</v>
      </c>
      <c r="I31" s="136">
        <f t="shared" si="0"/>
        <v>100.0022853876533</v>
      </c>
    </row>
    <row r="32" spans="1:9" ht="52" x14ac:dyDescent="0.3">
      <c r="A32" s="46">
        <v>23</v>
      </c>
      <c r="B32" s="92" t="s">
        <v>735</v>
      </c>
      <c r="C32" s="5">
        <v>901</v>
      </c>
      <c r="D32" s="87">
        <v>104</v>
      </c>
      <c r="E32" s="63" t="s">
        <v>730</v>
      </c>
      <c r="F32" s="2"/>
      <c r="G32" s="29">
        <f>G33</f>
        <v>555.70000000000005</v>
      </c>
      <c r="H32" s="130">
        <f>H33</f>
        <v>555.69998999999996</v>
      </c>
      <c r="I32" s="136">
        <f t="shared" si="0"/>
        <v>99.999998200467871</v>
      </c>
    </row>
    <row r="33" spans="1:9" ht="26" x14ac:dyDescent="0.25">
      <c r="A33" s="46">
        <v>24</v>
      </c>
      <c r="B33" s="91" t="s">
        <v>81</v>
      </c>
      <c r="C33" s="7">
        <v>901</v>
      </c>
      <c r="D33" s="88">
        <v>104</v>
      </c>
      <c r="E33" s="64" t="s">
        <v>730</v>
      </c>
      <c r="F33" s="4" t="s">
        <v>50</v>
      </c>
      <c r="G33" s="71">
        <v>555.70000000000005</v>
      </c>
      <c r="H33" s="132">
        <v>555.69998999999996</v>
      </c>
      <c r="I33" s="135">
        <f t="shared" si="0"/>
        <v>99.999998200467871</v>
      </c>
    </row>
    <row r="34" spans="1:9" ht="52" x14ac:dyDescent="0.3">
      <c r="A34" s="46">
        <v>25</v>
      </c>
      <c r="B34" s="92" t="s">
        <v>734</v>
      </c>
      <c r="C34" s="5">
        <v>901</v>
      </c>
      <c r="D34" s="57">
        <v>104</v>
      </c>
      <c r="E34" s="2" t="s">
        <v>729</v>
      </c>
      <c r="F34" s="2"/>
      <c r="G34" s="29">
        <f>G35</f>
        <v>406.5</v>
      </c>
      <c r="H34" s="130">
        <f>H35</f>
        <v>406.52199999999999</v>
      </c>
      <c r="I34" s="136">
        <f t="shared" si="0"/>
        <v>100.00541205412054</v>
      </c>
    </row>
    <row r="35" spans="1:9" ht="26" x14ac:dyDescent="0.25">
      <c r="A35" s="46">
        <v>26</v>
      </c>
      <c r="B35" s="91" t="s">
        <v>81</v>
      </c>
      <c r="C35" s="7">
        <v>901</v>
      </c>
      <c r="D35" s="58">
        <v>104</v>
      </c>
      <c r="E35" s="4" t="s">
        <v>729</v>
      </c>
      <c r="F35" s="4" t="s">
        <v>50</v>
      </c>
      <c r="G35" s="71">
        <v>406.5</v>
      </c>
      <c r="H35" s="132">
        <v>406.52199999999999</v>
      </c>
      <c r="I35" s="135">
        <f t="shared" si="0"/>
        <v>100.00541205412054</v>
      </c>
    </row>
    <row r="36" spans="1:9" s="21" customFormat="1" ht="13" x14ac:dyDescent="0.3">
      <c r="A36" s="46">
        <v>27</v>
      </c>
      <c r="B36" s="5" t="s">
        <v>341</v>
      </c>
      <c r="C36" s="5">
        <v>901</v>
      </c>
      <c r="D36" s="1">
        <v>105</v>
      </c>
      <c r="E36" s="2"/>
      <c r="F36" s="2"/>
      <c r="G36" s="29">
        <f t="shared" ref="G36:H38" si="1">G37</f>
        <v>4</v>
      </c>
      <c r="H36" s="130">
        <f t="shared" si="1"/>
        <v>4</v>
      </c>
      <c r="I36" s="136">
        <f t="shared" si="0"/>
        <v>100</v>
      </c>
    </row>
    <row r="37" spans="1:9" s="21" customFormat="1" ht="13" x14ac:dyDescent="0.3">
      <c r="A37" s="46">
        <v>28</v>
      </c>
      <c r="B37" s="5" t="s">
        <v>156</v>
      </c>
      <c r="C37" s="5">
        <v>901</v>
      </c>
      <c r="D37" s="1">
        <v>105</v>
      </c>
      <c r="E37" s="2" t="s">
        <v>189</v>
      </c>
      <c r="F37" s="2"/>
      <c r="G37" s="29">
        <f t="shared" si="1"/>
        <v>4</v>
      </c>
      <c r="H37" s="130">
        <f t="shared" si="1"/>
        <v>4</v>
      </c>
      <c r="I37" s="136">
        <f t="shared" si="0"/>
        <v>100</v>
      </c>
    </row>
    <row r="38" spans="1:9" s="21" customFormat="1" ht="52" x14ac:dyDescent="0.3">
      <c r="A38" s="46">
        <v>29</v>
      </c>
      <c r="B38" s="5" t="s">
        <v>661</v>
      </c>
      <c r="C38" s="5">
        <v>901</v>
      </c>
      <c r="D38" s="1">
        <v>105</v>
      </c>
      <c r="E38" s="2" t="s">
        <v>342</v>
      </c>
      <c r="F38" s="2"/>
      <c r="G38" s="29">
        <f t="shared" si="1"/>
        <v>4</v>
      </c>
      <c r="H38" s="130">
        <f t="shared" si="1"/>
        <v>4</v>
      </c>
      <c r="I38" s="136">
        <f t="shared" si="0"/>
        <v>100</v>
      </c>
    </row>
    <row r="39" spans="1:9" ht="33" customHeight="1" x14ac:dyDescent="0.25">
      <c r="A39" s="46">
        <v>30</v>
      </c>
      <c r="B39" s="7" t="s">
        <v>77</v>
      </c>
      <c r="C39" s="7">
        <v>901</v>
      </c>
      <c r="D39" s="3">
        <v>105</v>
      </c>
      <c r="E39" s="4" t="s">
        <v>342</v>
      </c>
      <c r="F39" s="4" t="s">
        <v>78</v>
      </c>
      <c r="G39" s="71">
        <v>4</v>
      </c>
      <c r="H39" s="132">
        <v>4</v>
      </c>
      <c r="I39" s="135">
        <f t="shared" si="0"/>
        <v>100</v>
      </c>
    </row>
    <row r="40" spans="1:9" ht="12.75" customHeight="1" x14ac:dyDescent="0.3">
      <c r="A40" s="46">
        <v>31</v>
      </c>
      <c r="B40" s="5" t="s">
        <v>5</v>
      </c>
      <c r="C40" s="5">
        <v>901</v>
      </c>
      <c r="D40" s="1">
        <v>111</v>
      </c>
      <c r="E40" s="2"/>
      <c r="F40" s="2"/>
      <c r="G40" s="29">
        <f t="shared" ref="G40:H42" si="2">G41</f>
        <v>1500</v>
      </c>
      <c r="H40" s="130">
        <f t="shared" si="2"/>
        <v>0</v>
      </c>
      <c r="I40" s="136">
        <f t="shared" si="0"/>
        <v>0</v>
      </c>
    </row>
    <row r="41" spans="1:9" ht="20.25" customHeight="1" x14ac:dyDescent="0.3">
      <c r="A41" s="46">
        <v>32</v>
      </c>
      <c r="B41" s="5" t="s">
        <v>156</v>
      </c>
      <c r="C41" s="5">
        <v>901</v>
      </c>
      <c r="D41" s="1">
        <v>111</v>
      </c>
      <c r="E41" s="2" t="s">
        <v>189</v>
      </c>
      <c r="F41" s="2"/>
      <c r="G41" s="29">
        <f t="shared" si="2"/>
        <v>1500</v>
      </c>
      <c r="H41" s="130">
        <f t="shared" si="2"/>
        <v>0</v>
      </c>
      <c r="I41" s="136">
        <f t="shared" si="0"/>
        <v>0</v>
      </c>
    </row>
    <row r="42" spans="1:9" ht="17.149999999999999" customHeight="1" x14ac:dyDescent="0.3">
      <c r="A42" s="46">
        <v>33</v>
      </c>
      <c r="B42" s="5" t="s">
        <v>6</v>
      </c>
      <c r="C42" s="5">
        <v>901</v>
      </c>
      <c r="D42" s="1">
        <v>111</v>
      </c>
      <c r="E42" s="2" t="s">
        <v>256</v>
      </c>
      <c r="F42" s="2"/>
      <c r="G42" s="29">
        <f t="shared" si="2"/>
        <v>1500</v>
      </c>
      <c r="H42" s="130">
        <f t="shared" si="2"/>
        <v>0</v>
      </c>
      <c r="I42" s="136">
        <f t="shared" si="0"/>
        <v>0</v>
      </c>
    </row>
    <row r="43" spans="1:9" ht="12.75" customHeight="1" x14ac:dyDescent="0.25">
      <c r="A43" s="46">
        <v>34</v>
      </c>
      <c r="B43" s="7" t="s">
        <v>52</v>
      </c>
      <c r="C43" s="7">
        <v>901</v>
      </c>
      <c r="D43" s="3">
        <v>111</v>
      </c>
      <c r="E43" s="4" t="s">
        <v>256</v>
      </c>
      <c r="F43" s="4" t="s">
        <v>51</v>
      </c>
      <c r="G43" s="65">
        <v>1500</v>
      </c>
      <c r="H43" s="131">
        <v>0</v>
      </c>
      <c r="I43" s="135">
        <f t="shared" si="0"/>
        <v>0</v>
      </c>
    </row>
    <row r="44" spans="1:9" ht="12.75" customHeight="1" x14ac:dyDescent="0.3">
      <c r="A44" s="46">
        <v>35</v>
      </c>
      <c r="B44" s="5" t="s">
        <v>25</v>
      </c>
      <c r="C44" s="5">
        <v>901</v>
      </c>
      <c r="D44" s="1">
        <v>113</v>
      </c>
      <c r="E44" s="2"/>
      <c r="F44" s="2"/>
      <c r="G44" s="29">
        <f>G45+G48+G56+G61+G68</f>
        <v>29139.9</v>
      </c>
      <c r="H44" s="130">
        <f>H45+H48+H56+H61+H68</f>
        <v>28628.324439999997</v>
      </c>
      <c r="I44" s="136">
        <f t="shared" si="0"/>
        <v>98.244415526477425</v>
      </c>
    </row>
    <row r="45" spans="1:9" ht="25.5" customHeight="1" x14ac:dyDescent="0.3">
      <c r="A45" s="46">
        <v>36</v>
      </c>
      <c r="B45" s="28" t="s">
        <v>743</v>
      </c>
      <c r="C45" s="5">
        <v>901</v>
      </c>
      <c r="D45" s="1">
        <v>113</v>
      </c>
      <c r="E45" s="2" t="s">
        <v>252</v>
      </c>
      <c r="F45" s="2"/>
      <c r="G45" s="29">
        <f>G46</f>
        <v>3969.1</v>
      </c>
      <c r="H45" s="130">
        <f>H46</f>
        <v>3969.1</v>
      </c>
      <c r="I45" s="136">
        <f t="shared" si="0"/>
        <v>100</v>
      </c>
    </row>
    <row r="46" spans="1:9" ht="30" customHeight="1" x14ac:dyDescent="0.3">
      <c r="A46" s="46">
        <v>37</v>
      </c>
      <c r="B46" s="5" t="s">
        <v>417</v>
      </c>
      <c r="C46" s="5">
        <v>901</v>
      </c>
      <c r="D46" s="1">
        <v>113</v>
      </c>
      <c r="E46" s="2" t="s">
        <v>257</v>
      </c>
      <c r="F46" s="2"/>
      <c r="G46" s="29">
        <f>G47</f>
        <v>3969.1</v>
      </c>
      <c r="H46" s="130">
        <f>H47</f>
        <v>3969.1</v>
      </c>
      <c r="I46" s="136">
        <f t="shared" si="0"/>
        <v>100</v>
      </c>
    </row>
    <row r="47" spans="1:9" s="20" customFormat="1" ht="13" x14ac:dyDescent="0.25">
      <c r="A47" s="46">
        <v>38</v>
      </c>
      <c r="B47" s="7" t="s">
        <v>54</v>
      </c>
      <c r="C47" s="7">
        <v>901</v>
      </c>
      <c r="D47" s="3">
        <v>113</v>
      </c>
      <c r="E47" s="4" t="s">
        <v>257</v>
      </c>
      <c r="F47" s="4" t="s">
        <v>53</v>
      </c>
      <c r="G47" s="65">
        <f>4000-30.9</f>
        <v>3969.1</v>
      </c>
      <c r="H47" s="131">
        <v>3969.1</v>
      </c>
      <c r="I47" s="135">
        <f t="shared" si="0"/>
        <v>100</v>
      </c>
    </row>
    <row r="48" spans="1:9" s="21" customFormat="1" ht="39" x14ac:dyDescent="0.3">
      <c r="A48" s="46">
        <v>39</v>
      </c>
      <c r="B48" s="28" t="s">
        <v>594</v>
      </c>
      <c r="C48" s="5">
        <v>901</v>
      </c>
      <c r="D48" s="1">
        <v>113</v>
      </c>
      <c r="E48" s="10" t="s">
        <v>250</v>
      </c>
      <c r="F48" s="2"/>
      <c r="G48" s="29">
        <f>G49+G54</f>
        <v>23686.800000000003</v>
      </c>
      <c r="H48" s="130">
        <f>H49+H54</f>
        <v>23190.939589999998</v>
      </c>
      <c r="I48" s="136">
        <f t="shared" si="0"/>
        <v>97.906596036611091</v>
      </c>
    </row>
    <row r="49" spans="1:9" s="21" customFormat="1" ht="63" customHeight="1" x14ac:dyDescent="0.3">
      <c r="A49" s="46">
        <v>40</v>
      </c>
      <c r="B49" s="85" t="s">
        <v>641</v>
      </c>
      <c r="C49" s="5">
        <v>901</v>
      </c>
      <c r="D49" s="1">
        <v>113</v>
      </c>
      <c r="E49" s="10" t="s">
        <v>635</v>
      </c>
      <c r="F49" s="2"/>
      <c r="G49" s="29">
        <f>G50</f>
        <v>23341.600000000002</v>
      </c>
      <c r="H49" s="130">
        <f>H50</f>
        <v>22845.760589999998</v>
      </c>
      <c r="I49" s="136">
        <f t="shared" si="0"/>
        <v>97.87572655687697</v>
      </c>
    </row>
    <row r="50" spans="1:9" s="21" customFormat="1" ht="15.75" customHeight="1" x14ac:dyDescent="0.3">
      <c r="A50" s="46">
        <v>41</v>
      </c>
      <c r="B50" s="5" t="s">
        <v>182</v>
      </c>
      <c r="C50" s="5">
        <v>901</v>
      </c>
      <c r="D50" s="1">
        <v>113</v>
      </c>
      <c r="E50" s="82" t="s">
        <v>635</v>
      </c>
      <c r="F50" s="2"/>
      <c r="G50" s="29">
        <f>G51+G52+G53</f>
        <v>23341.600000000002</v>
      </c>
      <c r="H50" s="130">
        <f>H51+H52+H53</f>
        <v>22845.760589999998</v>
      </c>
      <c r="I50" s="136">
        <f t="shared" si="0"/>
        <v>97.87572655687697</v>
      </c>
    </row>
    <row r="51" spans="1:9" s="20" customFormat="1" ht="15" customHeight="1" x14ac:dyDescent="0.25">
      <c r="A51" s="46">
        <v>42</v>
      </c>
      <c r="B51" s="7" t="s">
        <v>45</v>
      </c>
      <c r="C51" s="7">
        <v>901</v>
      </c>
      <c r="D51" s="3">
        <v>113</v>
      </c>
      <c r="E51" s="4" t="s">
        <v>635</v>
      </c>
      <c r="F51" s="4" t="s">
        <v>44</v>
      </c>
      <c r="G51" s="65">
        <f>10753.5+1807.7</f>
        <v>12561.2</v>
      </c>
      <c r="H51" s="131">
        <v>12557.954400000001</v>
      </c>
      <c r="I51" s="135">
        <f t="shared" si="0"/>
        <v>99.974161704295767</v>
      </c>
    </row>
    <row r="52" spans="1:9" ht="26" x14ac:dyDescent="0.25">
      <c r="A52" s="46">
        <v>43</v>
      </c>
      <c r="B52" s="7" t="s">
        <v>77</v>
      </c>
      <c r="C52" s="7">
        <v>901</v>
      </c>
      <c r="D52" s="3">
        <v>113</v>
      </c>
      <c r="E52" s="4" t="s">
        <v>635</v>
      </c>
      <c r="F52" s="4">
        <v>240</v>
      </c>
      <c r="G52" s="65">
        <v>10736.5</v>
      </c>
      <c r="H52" s="131">
        <v>10244.037189999999</v>
      </c>
      <c r="I52" s="135">
        <f t="shared" si="0"/>
        <v>95.413190425185107</v>
      </c>
    </row>
    <row r="53" spans="1:9" ht="12.75" customHeight="1" x14ac:dyDescent="0.25">
      <c r="A53" s="46">
        <v>44</v>
      </c>
      <c r="B53" s="7" t="s">
        <v>80</v>
      </c>
      <c r="C53" s="7">
        <v>901</v>
      </c>
      <c r="D53" s="3">
        <v>113</v>
      </c>
      <c r="E53" s="4" t="s">
        <v>635</v>
      </c>
      <c r="F53" s="4" t="s">
        <v>79</v>
      </c>
      <c r="G53" s="65">
        <v>43.9</v>
      </c>
      <c r="H53" s="131">
        <v>43.768999999999998</v>
      </c>
      <c r="I53" s="135">
        <f t="shared" si="0"/>
        <v>99.70159453302962</v>
      </c>
    </row>
    <row r="54" spans="1:9" ht="26" x14ac:dyDescent="0.3">
      <c r="A54" s="46">
        <v>45</v>
      </c>
      <c r="B54" s="92" t="s">
        <v>135</v>
      </c>
      <c r="C54" s="5">
        <v>901</v>
      </c>
      <c r="D54" s="87">
        <v>113</v>
      </c>
      <c r="E54" s="10" t="s">
        <v>634</v>
      </c>
      <c r="F54" s="10"/>
      <c r="G54" s="29">
        <f>G55</f>
        <v>345.2</v>
      </c>
      <c r="H54" s="130">
        <f>H55</f>
        <v>345.17899999999997</v>
      </c>
      <c r="I54" s="136">
        <f t="shared" si="0"/>
        <v>99.993916570104275</v>
      </c>
    </row>
    <row r="55" spans="1:9" ht="26" x14ac:dyDescent="0.25">
      <c r="A55" s="46">
        <v>46</v>
      </c>
      <c r="B55" s="91" t="s">
        <v>77</v>
      </c>
      <c r="C55" s="7">
        <v>901</v>
      </c>
      <c r="D55" s="88">
        <v>113</v>
      </c>
      <c r="E55" s="12" t="s">
        <v>634</v>
      </c>
      <c r="F55" s="4">
        <v>240</v>
      </c>
      <c r="G55" s="65">
        <v>345.2</v>
      </c>
      <c r="H55" s="131">
        <v>345.17899999999997</v>
      </c>
      <c r="I55" s="135">
        <f t="shared" si="0"/>
        <v>99.993916570104275</v>
      </c>
    </row>
    <row r="56" spans="1:9" s="21" customFormat="1" ht="54" customHeight="1" x14ac:dyDescent="0.3">
      <c r="A56" s="46">
        <v>47</v>
      </c>
      <c r="B56" s="28" t="s">
        <v>598</v>
      </c>
      <c r="C56" s="5">
        <v>901</v>
      </c>
      <c r="D56" s="1">
        <v>113</v>
      </c>
      <c r="E56" s="2" t="s">
        <v>260</v>
      </c>
      <c r="F56" s="2"/>
      <c r="G56" s="29">
        <f>G57+G59</f>
        <v>594</v>
      </c>
      <c r="H56" s="130">
        <f>H57+H59</f>
        <v>594</v>
      </c>
      <c r="I56" s="136">
        <f t="shared" si="0"/>
        <v>100</v>
      </c>
    </row>
    <row r="57" spans="1:9" ht="26" x14ac:dyDescent="0.3">
      <c r="A57" s="46">
        <v>48</v>
      </c>
      <c r="B57" s="5" t="s">
        <v>356</v>
      </c>
      <c r="C57" s="5">
        <v>901</v>
      </c>
      <c r="D57" s="1">
        <v>113</v>
      </c>
      <c r="E57" s="2" t="s">
        <v>324</v>
      </c>
      <c r="F57" s="2"/>
      <c r="G57" s="29">
        <f>G58</f>
        <v>290</v>
      </c>
      <c r="H57" s="130">
        <f>H58</f>
        <v>290</v>
      </c>
      <c r="I57" s="136">
        <f t="shared" si="0"/>
        <v>100</v>
      </c>
    </row>
    <row r="58" spans="1:9" ht="26" x14ac:dyDescent="0.25">
      <c r="A58" s="46">
        <v>49</v>
      </c>
      <c r="B58" s="7" t="s">
        <v>77</v>
      </c>
      <c r="C58" s="7">
        <v>901</v>
      </c>
      <c r="D58" s="3">
        <v>113</v>
      </c>
      <c r="E58" s="4" t="s">
        <v>324</v>
      </c>
      <c r="F58" s="4" t="s">
        <v>78</v>
      </c>
      <c r="G58" s="31">
        <v>290</v>
      </c>
      <c r="H58" s="151">
        <v>290</v>
      </c>
      <c r="I58" s="135">
        <f t="shared" si="0"/>
        <v>100</v>
      </c>
    </row>
    <row r="59" spans="1:9" ht="55.5" customHeight="1" x14ac:dyDescent="0.3">
      <c r="A59" s="46">
        <v>50</v>
      </c>
      <c r="B59" s="92" t="s">
        <v>533</v>
      </c>
      <c r="C59" s="5">
        <v>901</v>
      </c>
      <c r="D59" s="1">
        <v>113</v>
      </c>
      <c r="E59" s="33" t="s">
        <v>187</v>
      </c>
      <c r="F59" s="2"/>
      <c r="G59" s="29">
        <f>G60</f>
        <v>304</v>
      </c>
      <c r="H59" s="130">
        <f>H60</f>
        <v>304</v>
      </c>
      <c r="I59" s="136">
        <f t="shared" si="0"/>
        <v>100</v>
      </c>
    </row>
    <row r="60" spans="1:9" ht="24.75" customHeight="1" x14ac:dyDescent="0.25">
      <c r="A60" s="46">
        <v>51</v>
      </c>
      <c r="B60" s="7" t="s">
        <v>77</v>
      </c>
      <c r="C60" s="7">
        <v>901</v>
      </c>
      <c r="D60" s="3">
        <v>113</v>
      </c>
      <c r="E60" s="4" t="s">
        <v>187</v>
      </c>
      <c r="F60" s="4">
        <v>240</v>
      </c>
      <c r="G60" s="95">
        <v>304</v>
      </c>
      <c r="H60" s="152">
        <v>304</v>
      </c>
      <c r="I60" s="135">
        <f t="shared" si="0"/>
        <v>100</v>
      </c>
    </row>
    <row r="61" spans="1:9" ht="53.25" customHeight="1" x14ac:dyDescent="0.3">
      <c r="A61" s="46">
        <v>52</v>
      </c>
      <c r="B61" s="28" t="s">
        <v>750</v>
      </c>
      <c r="C61" s="5">
        <v>901</v>
      </c>
      <c r="D61" s="1">
        <v>113</v>
      </c>
      <c r="E61" s="22" t="s">
        <v>261</v>
      </c>
      <c r="F61" s="2"/>
      <c r="G61" s="42">
        <f>G62+G65</f>
        <v>264</v>
      </c>
      <c r="H61" s="158">
        <f>H62+H65</f>
        <v>264</v>
      </c>
      <c r="I61" s="136">
        <f t="shared" si="0"/>
        <v>100</v>
      </c>
    </row>
    <row r="62" spans="1:9" ht="29.25" customHeight="1" x14ac:dyDescent="0.3">
      <c r="A62" s="46">
        <v>53</v>
      </c>
      <c r="B62" s="28" t="s">
        <v>147</v>
      </c>
      <c r="C62" s="5">
        <v>901</v>
      </c>
      <c r="D62" s="1">
        <v>113</v>
      </c>
      <c r="E62" s="22" t="s">
        <v>262</v>
      </c>
      <c r="F62" s="2"/>
      <c r="G62" s="42">
        <f>G63</f>
        <v>256.5</v>
      </c>
      <c r="H62" s="158">
        <f>H63</f>
        <v>256.5</v>
      </c>
      <c r="I62" s="136">
        <f t="shared" si="0"/>
        <v>100</v>
      </c>
    </row>
    <row r="63" spans="1:9" ht="43.5" customHeight="1" x14ac:dyDescent="0.3">
      <c r="A63" s="46">
        <v>54</v>
      </c>
      <c r="B63" s="5" t="s">
        <v>146</v>
      </c>
      <c r="C63" s="5">
        <v>901</v>
      </c>
      <c r="D63" s="57">
        <v>113</v>
      </c>
      <c r="E63" s="33" t="s">
        <v>215</v>
      </c>
      <c r="F63" s="2"/>
      <c r="G63" s="42">
        <f>G64</f>
        <v>256.5</v>
      </c>
      <c r="H63" s="158">
        <f>H64</f>
        <v>256.5</v>
      </c>
      <c r="I63" s="136">
        <f t="shared" si="0"/>
        <v>100</v>
      </c>
    </row>
    <row r="64" spans="1:9" ht="26" x14ac:dyDescent="0.25">
      <c r="A64" s="46">
        <v>55</v>
      </c>
      <c r="B64" s="7" t="s">
        <v>77</v>
      </c>
      <c r="C64" s="7">
        <v>901</v>
      </c>
      <c r="D64" s="58">
        <v>113</v>
      </c>
      <c r="E64" s="55" t="s">
        <v>215</v>
      </c>
      <c r="F64" s="4">
        <v>240</v>
      </c>
      <c r="G64" s="31">
        <v>256.5</v>
      </c>
      <c r="H64" s="151">
        <v>256.5</v>
      </c>
      <c r="I64" s="135">
        <f t="shared" si="0"/>
        <v>100</v>
      </c>
    </row>
    <row r="65" spans="1:9" s="21" customFormat="1" ht="26" x14ac:dyDescent="0.3">
      <c r="A65" s="46">
        <v>56</v>
      </c>
      <c r="B65" s="28" t="s">
        <v>149</v>
      </c>
      <c r="C65" s="5">
        <v>901</v>
      </c>
      <c r="D65" s="57">
        <v>113</v>
      </c>
      <c r="E65" s="33" t="s">
        <v>263</v>
      </c>
      <c r="F65" s="2"/>
      <c r="G65" s="29">
        <f>G66</f>
        <v>7.5</v>
      </c>
      <c r="H65" s="130">
        <f>H66</f>
        <v>7.5</v>
      </c>
      <c r="I65" s="136">
        <f t="shared" si="0"/>
        <v>100</v>
      </c>
    </row>
    <row r="66" spans="1:9" s="21" customFormat="1" ht="26" x14ac:dyDescent="0.3">
      <c r="A66" s="46">
        <v>57</v>
      </c>
      <c r="B66" s="5" t="s">
        <v>150</v>
      </c>
      <c r="C66" s="5">
        <v>901</v>
      </c>
      <c r="D66" s="57">
        <v>113</v>
      </c>
      <c r="E66" s="33" t="s">
        <v>265</v>
      </c>
      <c r="F66" s="2"/>
      <c r="G66" s="29">
        <f>G67</f>
        <v>7.5</v>
      </c>
      <c r="H66" s="130">
        <f>H67</f>
        <v>7.5</v>
      </c>
      <c r="I66" s="136">
        <f t="shared" si="0"/>
        <v>100</v>
      </c>
    </row>
    <row r="67" spans="1:9" ht="26" x14ac:dyDescent="0.25">
      <c r="A67" s="46">
        <v>58</v>
      </c>
      <c r="B67" s="7" t="s">
        <v>77</v>
      </c>
      <c r="C67" s="7">
        <v>901</v>
      </c>
      <c r="D67" s="58">
        <v>113</v>
      </c>
      <c r="E67" s="55" t="s">
        <v>265</v>
      </c>
      <c r="F67" s="4">
        <v>240</v>
      </c>
      <c r="G67" s="31">
        <v>7.5</v>
      </c>
      <c r="H67" s="151">
        <v>7.5</v>
      </c>
      <c r="I67" s="135">
        <f t="shared" si="0"/>
        <v>100</v>
      </c>
    </row>
    <row r="68" spans="1:9" s="21" customFormat="1" ht="12.75" customHeight="1" x14ac:dyDescent="0.3">
      <c r="A68" s="46">
        <v>59</v>
      </c>
      <c r="B68" s="85" t="s">
        <v>106</v>
      </c>
      <c r="C68" s="5">
        <v>901</v>
      </c>
      <c r="D68" s="1">
        <v>113</v>
      </c>
      <c r="E68" s="2" t="s">
        <v>189</v>
      </c>
      <c r="F68" s="2"/>
      <c r="G68" s="29">
        <f>G75+G77+G71+G69+G73</f>
        <v>626</v>
      </c>
      <c r="H68" s="130">
        <f>H75+H77+H71+H69+H73</f>
        <v>610.28485000000001</v>
      </c>
      <c r="I68" s="136">
        <f t="shared" si="0"/>
        <v>97.489592651757178</v>
      </c>
    </row>
    <row r="69" spans="1:9" s="21" customFormat="1" ht="39" x14ac:dyDescent="0.3">
      <c r="A69" s="46">
        <v>60</v>
      </c>
      <c r="B69" s="92" t="s">
        <v>736</v>
      </c>
      <c r="C69" s="5">
        <v>901</v>
      </c>
      <c r="D69" s="57">
        <v>113</v>
      </c>
      <c r="E69" s="2" t="s">
        <v>731</v>
      </c>
      <c r="F69" s="2"/>
      <c r="G69" s="29">
        <f>G70</f>
        <v>30.9</v>
      </c>
      <c r="H69" s="130">
        <f>H70</f>
        <v>30.9</v>
      </c>
      <c r="I69" s="136">
        <f t="shared" si="0"/>
        <v>100</v>
      </c>
    </row>
    <row r="70" spans="1:9" s="21" customFormat="1" ht="12.75" customHeight="1" x14ac:dyDescent="0.3">
      <c r="A70" s="46">
        <v>61</v>
      </c>
      <c r="B70" s="91" t="s">
        <v>54</v>
      </c>
      <c r="C70" s="7">
        <v>901</v>
      </c>
      <c r="D70" s="58">
        <v>113</v>
      </c>
      <c r="E70" s="4" t="s">
        <v>731</v>
      </c>
      <c r="F70" s="55" t="s">
        <v>53</v>
      </c>
      <c r="G70" s="65">
        <v>30.9</v>
      </c>
      <c r="H70" s="131">
        <v>30.9</v>
      </c>
      <c r="I70" s="135">
        <f t="shared" si="0"/>
        <v>100</v>
      </c>
    </row>
    <row r="71" spans="1:9" s="21" customFormat="1" ht="26" x14ac:dyDescent="0.3">
      <c r="A71" s="46">
        <v>62</v>
      </c>
      <c r="B71" s="85" t="s">
        <v>373</v>
      </c>
      <c r="C71" s="5">
        <v>901</v>
      </c>
      <c r="D71" s="57">
        <v>113</v>
      </c>
      <c r="E71" s="2" t="s">
        <v>370</v>
      </c>
      <c r="F71" s="4"/>
      <c r="G71" s="29">
        <f>G72</f>
        <v>220</v>
      </c>
      <c r="H71" s="130">
        <f>H72</f>
        <v>204.28485000000001</v>
      </c>
      <c r="I71" s="136">
        <f t="shared" si="0"/>
        <v>92.856750000000005</v>
      </c>
    </row>
    <row r="72" spans="1:9" s="21" customFormat="1" ht="26" x14ac:dyDescent="0.3">
      <c r="A72" s="46">
        <v>63</v>
      </c>
      <c r="B72" s="91" t="s">
        <v>77</v>
      </c>
      <c r="C72" s="7">
        <v>901</v>
      </c>
      <c r="D72" s="58">
        <v>113</v>
      </c>
      <c r="E72" s="4" t="s">
        <v>370</v>
      </c>
      <c r="F72" s="4" t="s">
        <v>78</v>
      </c>
      <c r="G72" s="65">
        <v>220</v>
      </c>
      <c r="H72" s="131">
        <v>204.28485000000001</v>
      </c>
      <c r="I72" s="135">
        <f t="shared" si="0"/>
        <v>92.856750000000005</v>
      </c>
    </row>
    <row r="73" spans="1:9" s="21" customFormat="1" ht="52" x14ac:dyDescent="0.3">
      <c r="A73" s="46">
        <v>64</v>
      </c>
      <c r="B73" s="92" t="s">
        <v>735</v>
      </c>
      <c r="C73" s="5">
        <v>901</v>
      </c>
      <c r="D73" s="87">
        <v>113</v>
      </c>
      <c r="E73" s="63" t="s">
        <v>730</v>
      </c>
      <c r="F73" s="2"/>
      <c r="G73" s="29">
        <f>G74</f>
        <v>259.7</v>
      </c>
      <c r="H73" s="130">
        <f>H74</f>
        <v>259.7</v>
      </c>
      <c r="I73" s="136">
        <f t="shared" si="0"/>
        <v>100</v>
      </c>
    </row>
    <row r="74" spans="1:9" s="21" customFormat="1" ht="13" x14ac:dyDescent="0.3">
      <c r="A74" s="46">
        <v>65</v>
      </c>
      <c r="B74" s="91" t="s">
        <v>45</v>
      </c>
      <c r="C74" s="7">
        <v>901</v>
      </c>
      <c r="D74" s="88">
        <v>113</v>
      </c>
      <c r="E74" s="64" t="s">
        <v>730</v>
      </c>
      <c r="F74" s="4" t="s">
        <v>44</v>
      </c>
      <c r="G74" s="65">
        <v>259.7</v>
      </c>
      <c r="H74" s="131">
        <v>259.7</v>
      </c>
      <c r="I74" s="135">
        <f t="shared" si="0"/>
        <v>100</v>
      </c>
    </row>
    <row r="75" spans="1:9" s="21" customFormat="1" ht="57.75" customHeight="1" x14ac:dyDescent="0.3">
      <c r="A75" s="46">
        <v>66</v>
      </c>
      <c r="B75" s="5" t="s">
        <v>73</v>
      </c>
      <c r="C75" s="5">
        <v>901</v>
      </c>
      <c r="D75" s="1">
        <v>113</v>
      </c>
      <c r="E75" s="2" t="s">
        <v>190</v>
      </c>
      <c r="F75" s="2"/>
      <c r="G75" s="29">
        <f>G76</f>
        <v>0.2</v>
      </c>
      <c r="H75" s="130">
        <f>H76</f>
        <v>0.2</v>
      </c>
      <c r="I75" s="136">
        <f t="shared" ref="I75:I138" si="3">H75/G75*100</f>
        <v>100</v>
      </c>
    </row>
    <row r="76" spans="1:9" ht="29.25" customHeight="1" x14ac:dyDescent="0.25">
      <c r="A76" s="46">
        <v>67</v>
      </c>
      <c r="B76" s="44" t="s">
        <v>77</v>
      </c>
      <c r="C76" s="7">
        <v>901</v>
      </c>
      <c r="D76" s="3">
        <v>113</v>
      </c>
      <c r="E76" s="4" t="s">
        <v>190</v>
      </c>
      <c r="F76" s="4">
        <v>240</v>
      </c>
      <c r="G76" s="95">
        <v>0.2</v>
      </c>
      <c r="H76" s="152">
        <v>0.2</v>
      </c>
      <c r="I76" s="135">
        <f t="shared" si="3"/>
        <v>100</v>
      </c>
    </row>
    <row r="77" spans="1:9" s="21" customFormat="1" ht="25.5" customHeight="1" x14ac:dyDescent="0.3">
      <c r="A77" s="46">
        <v>68</v>
      </c>
      <c r="B77" s="5" t="s">
        <v>74</v>
      </c>
      <c r="C77" s="5">
        <v>901</v>
      </c>
      <c r="D77" s="1">
        <v>113</v>
      </c>
      <c r="E77" s="2" t="s">
        <v>191</v>
      </c>
      <c r="F77" s="2"/>
      <c r="G77" s="29">
        <f>G78</f>
        <v>115.2</v>
      </c>
      <c r="H77" s="130">
        <f>H78</f>
        <v>115.2</v>
      </c>
      <c r="I77" s="136">
        <f t="shared" si="3"/>
        <v>100</v>
      </c>
    </row>
    <row r="78" spans="1:9" ht="25.5" customHeight="1" x14ac:dyDescent="0.25">
      <c r="A78" s="46">
        <v>69</v>
      </c>
      <c r="B78" s="7" t="s">
        <v>77</v>
      </c>
      <c r="C78" s="7">
        <v>901</v>
      </c>
      <c r="D78" s="3">
        <v>113</v>
      </c>
      <c r="E78" s="4" t="s">
        <v>191</v>
      </c>
      <c r="F78" s="4">
        <v>240</v>
      </c>
      <c r="G78" s="95">
        <v>115.2</v>
      </c>
      <c r="H78" s="152">
        <v>115.2</v>
      </c>
      <c r="I78" s="135">
        <f t="shared" si="3"/>
        <v>100</v>
      </c>
    </row>
    <row r="79" spans="1:9" ht="15.75" customHeight="1" x14ac:dyDescent="0.3">
      <c r="A79" s="46">
        <v>70</v>
      </c>
      <c r="B79" s="24" t="s">
        <v>7</v>
      </c>
      <c r="C79" s="5">
        <v>901</v>
      </c>
      <c r="D79" s="57">
        <v>200</v>
      </c>
      <c r="E79" s="33"/>
      <c r="F79" s="2"/>
      <c r="G79" s="29">
        <f t="shared" ref="G79:H81" si="4">G80</f>
        <v>1682.1</v>
      </c>
      <c r="H79" s="130">
        <f t="shared" si="4"/>
        <v>1682.1</v>
      </c>
      <c r="I79" s="136">
        <f t="shared" si="3"/>
        <v>100</v>
      </c>
    </row>
    <row r="80" spans="1:9" ht="12.75" customHeight="1" x14ac:dyDescent="0.3">
      <c r="A80" s="46">
        <v>71</v>
      </c>
      <c r="B80" s="5" t="s">
        <v>8</v>
      </c>
      <c r="C80" s="5">
        <v>901</v>
      </c>
      <c r="D80" s="1">
        <v>203</v>
      </c>
      <c r="E80" s="2"/>
      <c r="F80" s="2"/>
      <c r="G80" s="29">
        <f t="shared" si="4"/>
        <v>1682.1</v>
      </c>
      <c r="H80" s="130">
        <f t="shared" si="4"/>
        <v>1682.1</v>
      </c>
      <c r="I80" s="136">
        <f t="shared" si="3"/>
        <v>100</v>
      </c>
    </row>
    <row r="81" spans="1:9" ht="18.75" customHeight="1" x14ac:dyDescent="0.3">
      <c r="A81" s="46">
        <v>72</v>
      </c>
      <c r="B81" s="85" t="s">
        <v>106</v>
      </c>
      <c r="C81" s="5">
        <v>901</v>
      </c>
      <c r="D81" s="1">
        <v>203</v>
      </c>
      <c r="E81" s="2" t="s">
        <v>189</v>
      </c>
      <c r="F81" s="2"/>
      <c r="G81" s="29">
        <f t="shared" si="4"/>
        <v>1682.1</v>
      </c>
      <c r="H81" s="130">
        <f t="shared" si="4"/>
        <v>1682.1</v>
      </c>
      <c r="I81" s="136">
        <f t="shared" si="3"/>
        <v>100</v>
      </c>
    </row>
    <row r="82" spans="1:9" ht="29.25" customHeight="1" x14ac:dyDescent="0.3">
      <c r="A82" s="46">
        <v>73</v>
      </c>
      <c r="B82" s="92" t="s">
        <v>660</v>
      </c>
      <c r="C82" s="5">
        <v>901</v>
      </c>
      <c r="D82" s="1">
        <v>203</v>
      </c>
      <c r="E82" s="2" t="s">
        <v>188</v>
      </c>
      <c r="F82" s="2"/>
      <c r="G82" s="29">
        <f>G83+G84</f>
        <v>1682.1</v>
      </c>
      <c r="H82" s="130">
        <f>H83+H84</f>
        <v>1682.1</v>
      </c>
      <c r="I82" s="136">
        <f t="shared" si="3"/>
        <v>100</v>
      </c>
    </row>
    <row r="83" spans="1:9" ht="24" customHeight="1" x14ac:dyDescent="0.25">
      <c r="A83" s="46">
        <v>74</v>
      </c>
      <c r="B83" s="7" t="s">
        <v>81</v>
      </c>
      <c r="C83" s="7">
        <v>901</v>
      </c>
      <c r="D83" s="3">
        <v>203</v>
      </c>
      <c r="E83" s="4" t="s">
        <v>188</v>
      </c>
      <c r="F83" s="4" t="s">
        <v>50</v>
      </c>
      <c r="G83" s="71">
        <v>1596.8</v>
      </c>
      <c r="H83" s="132">
        <v>1596.8100899999999</v>
      </c>
      <c r="I83" s="135">
        <f t="shared" si="3"/>
        <v>100.00063188877755</v>
      </c>
    </row>
    <row r="84" spans="1:9" ht="26" x14ac:dyDescent="0.25">
      <c r="A84" s="46">
        <v>75</v>
      </c>
      <c r="B84" s="91" t="s">
        <v>77</v>
      </c>
      <c r="C84" s="7">
        <v>901</v>
      </c>
      <c r="D84" s="58">
        <v>203</v>
      </c>
      <c r="E84" s="4" t="s">
        <v>188</v>
      </c>
      <c r="F84" s="4" t="s">
        <v>78</v>
      </c>
      <c r="G84" s="71">
        <v>85.3</v>
      </c>
      <c r="H84" s="132">
        <v>85.289910000000006</v>
      </c>
      <c r="I84" s="135">
        <f t="shared" si="3"/>
        <v>99.988171160609625</v>
      </c>
    </row>
    <row r="85" spans="1:9" ht="30" customHeight="1" x14ac:dyDescent="0.3">
      <c r="A85" s="46">
        <v>76</v>
      </c>
      <c r="B85" s="24" t="s">
        <v>9</v>
      </c>
      <c r="C85" s="5">
        <v>901</v>
      </c>
      <c r="D85" s="1">
        <v>300</v>
      </c>
      <c r="E85" s="2"/>
      <c r="F85" s="2"/>
      <c r="G85" s="29">
        <f>G86+G91+G118</f>
        <v>12001.7</v>
      </c>
      <c r="H85" s="130">
        <f>H86+H91+H118</f>
        <v>11967.518030000001</v>
      </c>
      <c r="I85" s="136">
        <f t="shared" si="3"/>
        <v>99.715190597998614</v>
      </c>
    </row>
    <row r="86" spans="1:9" ht="13" x14ac:dyDescent="0.3">
      <c r="A86" s="46">
        <v>77</v>
      </c>
      <c r="B86" s="5" t="s">
        <v>491</v>
      </c>
      <c r="C86" s="5">
        <v>901</v>
      </c>
      <c r="D86" s="1">
        <v>309</v>
      </c>
      <c r="E86" s="2"/>
      <c r="F86" s="2"/>
      <c r="G86" s="29">
        <f t="shared" ref="G86:H89" si="5">G87</f>
        <v>500</v>
      </c>
      <c r="H86" s="130">
        <f t="shared" si="5"/>
        <v>491.99</v>
      </c>
      <c r="I86" s="136">
        <f t="shared" si="3"/>
        <v>98.397999999999996</v>
      </c>
    </row>
    <row r="87" spans="1:9" ht="39.75" customHeight="1" x14ac:dyDescent="0.3">
      <c r="A87" s="46">
        <v>78</v>
      </c>
      <c r="B87" s="28" t="s">
        <v>749</v>
      </c>
      <c r="C87" s="5">
        <v>901</v>
      </c>
      <c r="D87" s="1">
        <v>309</v>
      </c>
      <c r="E87" s="2" t="s">
        <v>221</v>
      </c>
      <c r="F87" s="2"/>
      <c r="G87" s="29">
        <f t="shared" si="5"/>
        <v>500</v>
      </c>
      <c r="H87" s="130">
        <f t="shared" si="5"/>
        <v>491.99</v>
      </c>
      <c r="I87" s="136">
        <f t="shared" si="3"/>
        <v>98.397999999999996</v>
      </c>
    </row>
    <row r="88" spans="1:9" ht="39" x14ac:dyDescent="0.3">
      <c r="A88" s="46">
        <v>79</v>
      </c>
      <c r="B88" s="28" t="s">
        <v>159</v>
      </c>
      <c r="C88" s="5">
        <v>901</v>
      </c>
      <c r="D88" s="1">
        <v>309</v>
      </c>
      <c r="E88" s="2" t="s">
        <v>219</v>
      </c>
      <c r="F88" s="2"/>
      <c r="G88" s="29">
        <f t="shared" si="5"/>
        <v>500</v>
      </c>
      <c r="H88" s="130">
        <f t="shared" si="5"/>
        <v>491.99</v>
      </c>
      <c r="I88" s="136">
        <f t="shared" si="3"/>
        <v>98.397999999999996</v>
      </c>
    </row>
    <row r="89" spans="1:9" ht="52" x14ac:dyDescent="0.3">
      <c r="A89" s="46">
        <v>80</v>
      </c>
      <c r="B89" s="5" t="s">
        <v>160</v>
      </c>
      <c r="C89" s="5">
        <v>901</v>
      </c>
      <c r="D89" s="57">
        <v>309</v>
      </c>
      <c r="E89" s="2" t="s">
        <v>220</v>
      </c>
      <c r="F89" s="2"/>
      <c r="G89" s="29">
        <f t="shared" si="5"/>
        <v>500</v>
      </c>
      <c r="H89" s="130">
        <f t="shared" si="5"/>
        <v>491.99</v>
      </c>
      <c r="I89" s="136">
        <f t="shared" si="3"/>
        <v>98.397999999999996</v>
      </c>
    </row>
    <row r="90" spans="1:9" ht="26" x14ac:dyDescent="0.25">
      <c r="A90" s="46">
        <v>81</v>
      </c>
      <c r="B90" s="7" t="s">
        <v>77</v>
      </c>
      <c r="C90" s="7">
        <v>901</v>
      </c>
      <c r="D90" s="58">
        <v>309</v>
      </c>
      <c r="E90" s="4" t="s">
        <v>220</v>
      </c>
      <c r="F90" s="4">
        <v>240</v>
      </c>
      <c r="G90" s="65">
        <v>500</v>
      </c>
      <c r="H90" s="131">
        <v>491.99</v>
      </c>
      <c r="I90" s="135">
        <f t="shared" si="3"/>
        <v>98.397999999999996</v>
      </c>
    </row>
    <row r="91" spans="1:9" ht="35.15" customHeight="1" x14ac:dyDescent="0.3">
      <c r="A91" s="46">
        <v>82</v>
      </c>
      <c r="B91" s="5" t="s">
        <v>496</v>
      </c>
      <c r="C91" s="5">
        <v>901</v>
      </c>
      <c r="D91" s="1">
        <v>310</v>
      </c>
      <c r="E91" s="2"/>
      <c r="F91" s="2"/>
      <c r="G91" s="29">
        <f>G92+G115</f>
        <v>11227.300000000001</v>
      </c>
      <c r="H91" s="130">
        <f>H92+H115</f>
        <v>11202.601030000002</v>
      </c>
      <c r="I91" s="136">
        <f t="shared" si="3"/>
        <v>99.780009708478445</v>
      </c>
    </row>
    <row r="92" spans="1:9" ht="39" x14ac:dyDescent="0.3">
      <c r="A92" s="46">
        <v>83</v>
      </c>
      <c r="B92" s="28" t="s">
        <v>749</v>
      </c>
      <c r="C92" s="5">
        <v>901</v>
      </c>
      <c r="D92" s="1">
        <v>310</v>
      </c>
      <c r="E92" s="2" t="s">
        <v>221</v>
      </c>
      <c r="F92" s="2"/>
      <c r="G92" s="29">
        <f>G100+G93+G111</f>
        <v>11139.6</v>
      </c>
      <c r="H92" s="130">
        <f>H100+H93+H111</f>
        <v>11114.901030000001</v>
      </c>
      <c r="I92" s="136">
        <f t="shared" si="3"/>
        <v>99.778277765808483</v>
      </c>
    </row>
    <row r="93" spans="1:9" ht="39" x14ac:dyDescent="0.3">
      <c r="A93" s="46">
        <v>84</v>
      </c>
      <c r="B93" s="92" t="s">
        <v>159</v>
      </c>
      <c r="C93" s="5">
        <v>901</v>
      </c>
      <c r="D93" s="57">
        <v>310</v>
      </c>
      <c r="E93" s="2" t="s">
        <v>219</v>
      </c>
      <c r="F93" s="2"/>
      <c r="G93" s="29">
        <f>G94+G98+G96</f>
        <v>244</v>
      </c>
      <c r="H93" s="130">
        <f>H94+H98+H96</f>
        <v>244</v>
      </c>
      <c r="I93" s="136">
        <f t="shared" si="3"/>
        <v>100</v>
      </c>
    </row>
    <row r="94" spans="1:9" ht="26" x14ac:dyDescent="0.3">
      <c r="A94" s="46">
        <v>85</v>
      </c>
      <c r="B94" s="92" t="s">
        <v>176</v>
      </c>
      <c r="C94" s="5">
        <v>901</v>
      </c>
      <c r="D94" s="57">
        <v>310</v>
      </c>
      <c r="E94" s="33" t="s">
        <v>218</v>
      </c>
      <c r="F94" s="33"/>
      <c r="G94" s="29">
        <f>G95</f>
        <v>116</v>
      </c>
      <c r="H94" s="130">
        <f>H95</f>
        <v>116</v>
      </c>
      <c r="I94" s="136">
        <f t="shared" si="3"/>
        <v>100</v>
      </c>
    </row>
    <row r="95" spans="1:9" ht="26" x14ac:dyDescent="0.25">
      <c r="A95" s="46">
        <v>86</v>
      </c>
      <c r="B95" s="91" t="s">
        <v>77</v>
      </c>
      <c r="C95" s="7">
        <v>901</v>
      </c>
      <c r="D95" s="58">
        <v>310</v>
      </c>
      <c r="E95" s="55" t="s">
        <v>218</v>
      </c>
      <c r="F95" s="4">
        <v>240</v>
      </c>
      <c r="G95" s="65">
        <v>116</v>
      </c>
      <c r="H95" s="131">
        <v>116</v>
      </c>
      <c r="I95" s="135">
        <f t="shared" si="3"/>
        <v>100</v>
      </c>
    </row>
    <row r="96" spans="1:9" ht="52" x14ac:dyDescent="0.3">
      <c r="A96" s="46">
        <v>87</v>
      </c>
      <c r="B96" s="85" t="s">
        <v>160</v>
      </c>
      <c r="C96" s="5">
        <v>901</v>
      </c>
      <c r="D96" s="57">
        <v>310</v>
      </c>
      <c r="E96" s="2" t="s">
        <v>220</v>
      </c>
      <c r="F96" s="2"/>
      <c r="G96" s="29">
        <f>G97</f>
        <v>92</v>
      </c>
      <c r="H96" s="130">
        <f>H97</f>
        <v>92</v>
      </c>
      <c r="I96" s="136">
        <f t="shared" si="3"/>
        <v>100</v>
      </c>
    </row>
    <row r="97" spans="1:9" ht="26" x14ac:dyDescent="0.25">
      <c r="A97" s="46">
        <v>88</v>
      </c>
      <c r="B97" s="91" t="s">
        <v>77</v>
      </c>
      <c r="C97" s="7">
        <v>901</v>
      </c>
      <c r="D97" s="58">
        <v>310</v>
      </c>
      <c r="E97" s="4" t="s">
        <v>220</v>
      </c>
      <c r="F97" s="4">
        <v>240</v>
      </c>
      <c r="G97" s="65">
        <v>92</v>
      </c>
      <c r="H97" s="131">
        <v>92</v>
      </c>
      <c r="I97" s="135">
        <f t="shared" si="3"/>
        <v>100</v>
      </c>
    </row>
    <row r="98" spans="1:9" ht="39" x14ac:dyDescent="0.3">
      <c r="A98" s="46">
        <v>89</v>
      </c>
      <c r="B98" s="92" t="s">
        <v>497</v>
      </c>
      <c r="C98" s="5">
        <v>901</v>
      </c>
      <c r="D98" s="57">
        <v>310</v>
      </c>
      <c r="E98" s="2" t="s">
        <v>493</v>
      </c>
      <c r="F98" s="2"/>
      <c r="G98" s="29">
        <f>G99</f>
        <v>36</v>
      </c>
      <c r="H98" s="130">
        <f>H99</f>
        <v>36</v>
      </c>
      <c r="I98" s="136">
        <f t="shared" si="3"/>
        <v>100</v>
      </c>
    </row>
    <row r="99" spans="1:9" ht="26" x14ac:dyDescent="0.25">
      <c r="A99" s="46">
        <v>90</v>
      </c>
      <c r="B99" s="91" t="s">
        <v>77</v>
      </c>
      <c r="C99" s="7">
        <v>901</v>
      </c>
      <c r="D99" s="58">
        <v>310</v>
      </c>
      <c r="E99" s="4" t="s">
        <v>493</v>
      </c>
      <c r="F99" s="4" t="s">
        <v>78</v>
      </c>
      <c r="G99" s="65">
        <v>36</v>
      </c>
      <c r="H99" s="131">
        <v>36</v>
      </c>
      <c r="I99" s="135">
        <f t="shared" si="3"/>
        <v>100</v>
      </c>
    </row>
    <row r="100" spans="1:9" ht="26" x14ac:dyDescent="0.3">
      <c r="A100" s="46">
        <v>91</v>
      </c>
      <c r="B100" s="28" t="s">
        <v>161</v>
      </c>
      <c r="C100" s="5">
        <v>901</v>
      </c>
      <c r="D100" s="1">
        <v>310</v>
      </c>
      <c r="E100" s="2" t="s">
        <v>224</v>
      </c>
      <c r="F100" s="2"/>
      <c r="G100" s="29">
        <f>G101+G103+G109+G107+G105</f>
        <v>2889.6</v>
      </c>
      <c r="H100" s="130">
        <f>H101+H103+H109+H107+H105</f>
        <v>2889.1196100000006</v>
      </c>
      <c r="I100" s="136">
        <f t="shared" si="3"/>
        <v>99.983375207641217</v>
      </c>
    </row>
    <row r="101" spans="1:9" s="21" customFormat="1" ht="29.25" customHeight="1" x14ac:dyDescent="0.3">
      <c r="A101" s="46">
        <v>92</v>
      </c>
      <c r="B101" s="5" t="s">
        <v>162</v>
      </c>
      <c r="C101" s="5">
        <v>901</v>
      </c>
      <c r="D101" s="1">
        <v>310</v>
      </c>
      <c r="E101" s="2" t="s">
        <v>225</v>
      </c>
      <c r="F101" s="2"/>
      <c r="G101" s="29">
        <f>G102</f>
        <v>659.3</v>
      </c>
      <c r="H101" s="130">
        <f>H102</f>
        <v>659.2</v>
      </c>
      <c r="I101" s="136">
        <f t="shared" si="3"/>
        <v>99.984832397997891</v>
      </c>
    </row>
    <row r="102" spans="1:9" ht="24.75" customHeight="1" x14ac:dyDescent="0.25">
      <c r="A102" s="46">
        <v>93</v>
      </c>
      <c r="B102" s="7" t="s">
        <v>77</v>
      </c>
      <c r="C102" s="7">
        <v>901</v>
      </c>
      <c r="D102" s="3">
        <v>310</v>
      </c>
      <c r="E102" s="4" t="s">
        <v>225</v>
      </c>
      <c r="F102" s="4">
        <v>240</v>
      </c>
      <c r="G102" s="65">
        <v>659.3</v>
      </c>
      <c r="H102" s="131">
        <v>659.2</v>
      </c>
      <c r="I102" s="135">
        <f t="shared" si="3"/>
        <v>99.984832397997891</v>
      </c>
    </row>
    <row r="103" spans="1:9" s="21" customFormat="1" ht="27" customHeight="1" x14ac:dyDescent="0.3">
      <c r="A103" s="46">
        <v>94</v>
      </c>
      <c r="B103" s="5" t="s">
        <v>177</v>
      </c>
      <c r="C103" s="5">
        <v>901</v>
      </c>
      <c r="D103" s="1">
        <v>310</v>
      </c>
      <c r="E103" s="2" t="s">
        <v>226</v>
      </c>
      <c r="F103" s="2"/>
      <c r="G103" s="29">
        <f>G104</f>
        <v>770</v>
      </c>
      <c r="H103" s="130">
        <f>H104</f>
        <v>769.72289999999998</v>
      </c>
      <c r="I103" s="136">
        <f t="shared" si="3"/>
        <v>99.964012987012978</v>
      </c>
    </row>
    <row r="104" spans="1:9" ht="24.75" customHeight="1" x14ac:dyDescent="0.25">
      <c r="A104" s="46">
        <v>95</v>
      </c>
      <c r="B104" s="7" t="s">
        <v>77</v>
      </c>
      <c r="C104" s="7">
        <v>901</v>
      </c>
      <c r="D104" s="3">
        <v>310</v>
      </c>
      <c r="E104" s="4" t="s">
        <v>226</v>
      </c>
      <c r="F104" s="4">
        <v>240</v>
      </c>
      <c r="G104" s="65">
        <v>770</v>
      </c>
      <c r="H104" s="131">
        <v>769.72289999999998</v>
      </c>
      <c r="I104" s="135">
        <f t="shared" si="3"/>
        <v>99.964012987012978</v>
      </c>
    </row>
    <row r="105" spans="1:9" s="21" customFormat="1" ht="39" x14ac:dyDescent="0.3">
      <c r="A105" s="46">
        <v>96</v>
      </c>
      <c r="B105" s="5" t="s">
        <v>336</v>
      </c>
      <c r="C105" s="5">
        <v>901</v>
      </c>
      <c r="D105" s="1">
        <v>310</v>
      </c>
      <c r="E105" s="2" t="s">
        <v>335</v>
      </c>
      <c r="F105" s="2"/>
      <c r="G105" s="29">
        <f>G106</f>
        <v>329.5</v>
      </c>
      <c r="H105" s="130">
        <f>H106</f>
        <v>329.45157</v>
      </c>
      <c r="I105" s="136">
        <f t="shared" si="3"/>
        <v>99.985301972685889</v>
      </c>
    </row>
    <row r="106" spans="1:9" ht="26" x14ac:dyDescent="0.25">
      <c r="A106" s="46">
        <v>97</v>
      </c>
      <c r="B106" s="7" t="s">
        <v>652</v>
      </c>
      <c r="C106" s="7">
        <v>901</v>
      </c>
      <c r="D106" s="3">
        <v>310</v>
      </c>
      <c r="E106" s="4" t="s">
        <v>335</v>
      </c>
      <c r="F106" s="4" t="s">
        <v>72</v>
      </c>
      <c r="G106" s="65">
        <v>329.5</v>
      </c>
      <c r="H106" s="131">
        <v>329.45157</v>
      </c>
      <c r="I106" s="135">
        <f t="shared" si="3"/>
        <v>99.985301972685889</v>
      </c>
    </row>
    <row r="107" spans="1:9" s="21" customFormat="1" ht="26" x14ac:dyDescent="0.3">
      <c r="A107" s="46">
        <v>98</v>
      </c>
      <c r="B107" s="28" t="s">
        <v>163</v>
      </c>
      <c r="C107" s="5">
        <v>901</v>
      </c>
      <c r="D107" s="1">
        <v>310</v>
      </c>
      <c r="E107" s="2" t="s">
        <v>228</v>
      </c>
      <c r="F107" s="2"/>
      <c r="G107" s="29">
        <f>G108</f>
        <v>33</v>
      </c>
      <c r="H107" s="130">
        <f>H108</f>
        <v>32.945160000000001</v>
      </c>
      <c r="I107" s="136">
        <f t="shared" si="3"/>
        <v>99.833818181818188</v>
      </c>
    </row>
    <row r="108" spans="1:9" ht="26" x14ac:dyDescent="0.25">
      <c r="A108" s="46">
        <v>99</v>
      </c>
      <c r="B108" s="7" t="s">
        <v>652</v>
      </c>
      <c r="C108" s="44">
        <v>901</v>
      </c>
      <c r="D108" s="58">
        <v>310</v>
      </c>
      <c r="E108" s="55" t="s">
        <v>228</v>
      </c>
      <c r="F108" s="55" t="s">
        <v>72</v>
      </c>
      <c r="G108" s="31">
        <v>33</v>
      </c>
      <c r="H108" s="151">
        <v>32.945160000000001</v>
      </c>
      <c r="I108" s="135">
        <f t="shared" si="3"/>
        <v>99.833818181818188</v>
      </c>
    </row>
    <row r="109" spans="1:9" s="21" customFormat="1" ht="39" x14ac:dyDescent="0.3">
      <c r="A109" s="46">
        <v>100</v>
      </c>
      <c r="B109" s="5" t="s">
        <v>217</v>
      </c>
      <c r="C109" s="5">
        <v>901</v>
      </c>
      <c r="D109" s="1">
        <v>310</v>
      </c>
      <c r="E109" s="2" t="s">
        <v>227</v>
      </c>
      <c r="F109" s="2"/>
      <c r="G109" s="29">
        <f>G110</f>
        <v>1097.8</v>
      </c>
      <c r="H109" s="130">
        <f>H110</f>
        <v>1097.79998</v>
      </c>
      <c r="I109" s="136">
        <f t="shared" si="3"/>
        <v>99.999998178174536</v>
      </c>
    </row>
    <row r="110" spans="1:9" ht="24.75" customHeight="1" x14ac:dyDescent="0.25">
      <c r="A110" s="46">
        <v>101</v>
      </c>
      <c r="B110" s="7" t="s">
        <v>77</v>
      </c>
      <c r="C110" s="7">
        <v>901</v>
      </c>
      <c r="D110" s="3">
        <v>310</v>
      </c>
      <c r="E110" s="4" t="s">
        <v>227</v>
      </c>
      <c r="F110" s="4">
        <v>240</v>
      </c>
      <c r="G110" s="65">
        <v>1097.8</v>
      </c>
      <c r="H110" s="131">
        <v>1097.79998</v>
      </c>
      <c r="I110" s="135">
        <f t="shared" si="3"/>
        <v>99.999998178174536</v>
      </c>
    </row>
    <row r="111" spans="1:9" ht="52.5" customHeight="1" x14ac:dyDescent="0.3">
      <c r="A111" s="46">
        <v>102</v>
      </c>
      <c r="B111" s="92" t="s">
        <v>756</v>
      </c>
      <c r="C111" s="5">
        <v>901</v>
      </c>
      <c r="D111" s="57">
        <v>310</v>
      </c>
      <c r="E111" s="2" t="s">
        <v>222</v>
      </c>
      <c r="F111" s="2"/>
      <c r="G111" s="29">
        <f>G112</f>
        <v>8006</v>
      </c>
      <c r="H111" s="130">
        <f>H112</f>
        <v>7981.7814199999993</v>
      </c>
      <c r="I111" s="136">
        <f t="shared" si="3"/>
        <v>99.697494629028213</v>
      </c>
    </row>
    <row r="112" spans="1:9" ht="28.5" customHeight="1" x14ac:dyDescent="0.3">
      <c r="A112" s="46">
        <v>103</v>
      </c>
      <c r="B112" s="92" t="s">
        <v>165</v>
      </c>
      <c r="C112" s="5">
        <v>901</v>
      </c>
      <c r="D112" s="57">
        <v>310</v>
      </c>
      <c r="E112" s="2" t="s">
        <v>223</v>
      </c>
      <c r="F112" s="2"/>
      <c r="G112" s="29">
        <f>G113+G114</f>
        <v>8006</v>
      </c>
      <c r="H112" s="130">
        <f>H113+H114</f>
        <v>7981.7814199999993</v>
      </c>
      <c r="I112" s="136">
        <f t="shared" si="3"/>
        <v>99.697494629028213</v>
      </c>
    </row>
    <row r="113" spans="1:9" ht="16" customHeight="1" x14ac:dyDescent="0.25">
      <c r="A113" s="46">
        <v>104</v>
      </c>
      <c r="B113" s="91" t="s">
        <v>45</v>
      </c>
      <c r="C113" s="7">
        <v>901</v>
      </c>
      <c r="D113" s="58">
        <v>310</v>
      </c>
      <c r="E113" s="4" t="s">
        <v>223</v>
      </c>
      <c r="F113" s="4" t="s">
        <v>44</v>
      </c>
      <c r="G113" s="65">
        <v>7377.4</v>
      </c>
      <c r="H113" s="131">
        <v>7375.1266999999998</v>
      </c>
      <c r="I113" s="135">
        <f t="shared" si="3"/>
        <v>99.969185620950469</v>
      </c>
    </row>
    <row r="114" spans="1:9" ht="26.15" customHeight="1" x14ac:dyDescent="0.25">
      <c r="A114" s="46">
        <v>105</v>
      </c>
      <c r="B114" s="91" t="s">
        <v>77</v>
      </c>
      <c r="C114" s="7">
        <v>901</v>
      </c>
      <c r="D114" s="58">
        <v>310</v>
      </c>
      <c r="E114" s="4" t="s">
        <v>223</v>
      </c>
      <c r="F114" s="4">
        <v>240</v>
      </c>
      <c r="G114" s="65">
        <v>628.6</v>
      </c>
      <c r="H114" s="131">
        <v>606.65472</v>
      </c>
      <c r="I114" s="135">
        <f t="shared" si="3"/>
        <v>96.508864142538968</v>
      </c>
    </row>
    <row r="115" spans="1:9" ht="26.15" customHeight="1" x14ac:dyDescent="0.3">
      <c r="A115" s="46">
        <v>106</v>
      </c>
      <c r="B115" s="85" t="s">
        <v>106</v>
      </c>
      <c r="C115" s="5">
        <v>901</v>
      </c>
      <c r="D115" s="57">
        <v>310</v>
      </c>
      <c r="E115" s="2" t="s">
        <v>189</v>
      </c>
      <c r="F115" s="2"/>
      <c r="G115" s="29">
        <f>G116</f>
        <v>87.7</v>
      </c>
      <c r="H115" s="130">
        <f>H116</f>
        <v>87.7</v>
      </c>
      <c r="I115" s="136">
        <f t="shared" si="3"/>
        <v>100</v>
      </c>
    </row>
    <row r="116" spans="1:9" ht="52" x14ac:dyDescent="0.3">
      <c r="A116" s="46">
        <v>107</v>
      </c>
      <c r="B116" s="92" t="s">
        <v>735</v>
      </c>
      <c r="C116" s="5">
        <v>901</v>
      </c>
      <c r="D116" s="87">
        <v>310</v>
      </c>
      <c r="E116" s="63" t="s">
        <v>730</v>
      </c>
      <c r="F116" s="4"/>
      <c r="G116" s="29">
        <f>G117</f>
        <v>87.7</v>
      </c>
      <c r="H116" s="130">
        <f>H117</f>
        <v>87.7</v>
      </c>
      <c r="I116" s="136">
        <f t="shared" si="3"/>
        <v>100</v>
      </c>
    </row>
    <row r="117" spans="1:9" ht="26.15" customHeight="1" x14ac:dyDescent="0.25">
      <c r="A117" s="46">
        <v>108</v>
      </c>
      <c r="B117" s="91" t="s">
        <v>45</v>
      </c>
      <c r="C117" s="7">
        <v>901</v>
      </c>
      <c r="D117" s="88">
        <v>310</v>
      </c>
      <c r="E117" s="64" t="s">
        <v>730</v>
      </c>
      <c r="F117" s="4" t="s">
        <v>44</v>
      </c>
      <c r="G117" s="71">
        <v>87.7</v>
      </c>
      <c r="H117" s="132">
        <v>87.7</v>
      </c>
      <c r="I117" s="135">
        <f t="shared" si="3"/>
        <v>100</v>
      </c>
    </row>
    <row r="118" spans="1:9" ht="25.5" customHeight="1" x14ac:dyDescent="0.3">
      <c r="A118" s="46">
        <v>109</v>
      </c>
      <c r="B118" s="5" t="s">
        <v>10</v>
      </c>
      <c r="C118" s="5">
        <v>901</v>
      </c>
      <c r="D118" s="1">
        <v>314</v>
      </c>
      <c r="E118" s="2"/>
      <c r="F118" s="2"/>
      <c r="G118" s="29">
        <f>G119+G123</f>
        <v>274.39999999999998</v>
      </c>
      <c r="H118" s="130">
        <f>H119+H123</f>
        <v>272.92700000000002</v>
      </c>
      <c r="I118" s="136">
        <f t="shared" si="3"/>
        <v>99.463192419825091</v>
      </c>
    </row>
    <row r="119" spans="1:9" ht="39" x14ac:dyDescent="0.3">
      <c r="A119" s="46">
        <v>110</v>
      </c>
      <c r="B119" s="28" t="s">
        <v>749</v>
      </c>
      <c r="C119" s="5">
        <v>901</v>
      </c>
      <c r="D119" s="1">
        <v>314</v>
      </c>
      <c r="E119" s="2" t="s">
        <v>221</v>
      </c>
      <c r="F119" s="2"/>
      <c r="G119" s="29">
        <f t="shared" ref="G119:H121" si="6">G120</f>
        <v>150</v>
      </c>
      <c r="H119" s="130">
        <f t="shared" si="6"/>
        <v>150</v>
      </c>
      <c r="I119" s="136">
        <f t="shared" si="3"/>
        <v>100</v>
      </c>
    </row>
    <row r="120" spans="1:9" ht="52" x14ac:dyDescent="0.3">
      <c r="A120" s="46">
        <v>111</v>
      </c>
      <c r="B120" s="28" t="s">
        <v>164</v>
      </c>
      <c r="C120" s="5">
        <v>901</v>
      </c>
      <c r="D120" s="1">
        <v>314</v>
      </c>
      <c r="E120" s="2" t="s">
        <v>231</v>
      </c>
      <c r="F120" s="2"/>
      <c r="G120" s="29">
        <f t="shared" si="6"/>
        <v>150</v>
      </c>
      <c r="H120" s="130">
        <f t="shared" si="6"/>
        <v>150</v>
      </c>
      <c r="I120" s="136">
        <f t="shared" si="3"/>
        <v>100</v>
      </c>
    </row>
    <row r="121" spans="1:9" ht="26" x14ac:dyDescent="0.3">
      <c r="A121" s="46">
        <v>112</v>
      </c>
      <c r="B121" s="5" t="s">
        <v>229</v>
      </c>
      <c r="C121" s="5">
        <v>901</v>
      </c>
      <c r="D121" s="1">
        <v>314</v>
      </c>
      <c r="E121" s="2" t="s">
        <v>230</v>
      </c>
      <c r="F121" s="2"/>
      <c r="G121" s="29">
        <f t="shared" si="6"/>
        <v>150</v>
      </c>
      <c r="H121" s="130">
        <f t="shared" si="6"/>
        <v>150</v>
      </c>
      <c r="I121" s="136">
        <f t="shared" si="3"/>
        <v>100</v>
      </c>
    </row>
    <row r="122" spans="1:9" ht="26" x14ac:dyDescent="0.25">
      <c r="A122" s="46">
        <v>113</v>
      </c>
      <c r="B122" s="7" t="s">
        <v>652</v>
      </c>
      <c r="C122" s="7">
        <v>901</v>
      </c>
      <c r="D122" s="3">
        <v>314</v>
      </c>
      <c r="E122" s="4" t="s">
        <v>230</v>
      </c>
      <c r="F122" s="4" t="s">
        <v>72</v>
      </c>
      <c r="G122" s="31">
        <v>150</v>
      </c>
      <c r="H122" s="151">
        <v>150</v>
      </c>
      <c r="I122" s="135">
        <f t="shared" si="3"/>
        <v>100</v>
      </c>
    </row>
    <row r="123" spans="1:9" s="21" customFormat="1" ht="39" x14ac:dyDescent="0.3">
      <c r="A123" s="46">
        <v>114</v>
      </c>
      <c r="B123" s="28" t="s">
        <v>751</v>
      </c>
      <c r="C123" s="5">
        <v>901</v>
      </c>
      <c r="D123" s="1">
        <v>314</v>
      </c>
      <c r="E123" s="2" t="s">
        <v>439</v>
      </c>
      <c r="F123" s="2"/>
      <c r="G123" s="29">
        <f>G124</f>
        <v>124.4</v>
      </c>
      <c r="H123" s="130">
        <f>H124</f>
        <v>122.92700000000001</v>
      </c>
      <c r="I123" s="136">
        <f t="shared" si="3"/>
        <v>98.815916398713838</v>
      </c>
    </row>
    <row r="124" spans="1:9" s="21" customFormat="1" ht="39" x14ac:dyDescent="0.3">
      <c r="A124" s="46">
        <v>115</v>
      </c>
      <c r="B124" s="5" t="s">
        <v>455</v>
      </c>
      <c r="C124" s="5">
        <v>901</v>
      </c>
      <c r="D124" s="1">
        <v>314</v>
      </c>
      <c r="E124" s="2" t="s">
        <v>454</v>
      </c>
      <c r="F124" s="2"/>
      <c r="G124" s="29">
        <f>G125</f>
        <v>124.4</v>
      </c>
      <c r="H124" s="130">
        <f>H125</f>
        <v>122.92700000000001</v>
      </c>
      <c r="I124" s="136">
        <f t="shared" si="3"/>
        <v>98.815916398713838</v>
      </c>
    </row>
    <row r="125" spans="1:9" ht="26" x14ac:dyDescent="0.25">
      <c r="A125" s="46">
        <v>116</v>
      </c>
      <c r="B125" s="7" t="s">
        <v>77</v>
      </c>
      <c r="C125" s="44">
        <v>901</v>
      </c>
      <c r="D125" s="58">
        <v>314</v>
      </c>
      <c r="E125" s="55" t="s">
        <v>454</v>
      </c>
      <c r="F125" s="4">
        <v>240</v>
      </c>
      <c r="G125" s="31">
        <v>124.4</v>
      </c>
      <c r="H125" s="131">
        <v>122.92700000000001</v>
      </c>
      <c r="I125" s="135">
        <f t="shared" si="3"/>
        <v>98.815916398713838</v>
      </c>
    </row>
    <row r="126" spans="1:9" ht="15.75" customHeight="1" x14ac:dyDescent="0.3">
      <c r="A126" s="46">
        <v>117</v>
      </c>
      <c r="B126" s="24" t="s">
        <v>11</v>
      </c>
      <c r="C126" s="5">
        <v>901</v>
      </c>
      <c r="D126" s="1">
        <v>400</v>
      </c>
      <c r="E126" s="2"/>
      <c r="F126" s="2"/>
      <c r="G126" s="29">
        <f>G135+G144+G155+G163+G127+G140</f>
        <v>152910.39999999999</v>
      </c>
      <c r="H126" s="130">
        <f>H135+H144+H155+H163+H127+H140</f>
        <v>150939.33201000004</v>
      </c>
      <c r="I126" s="136">
        <f t="shared" si="3"/>
        <v>98.710965382341584</v>
      </c>
    </row>
    <row r="127" spans="1:9" ht="15.75" customHeight="1" x14ac:dyDescent="0.3">
      <c r="A127" s="46">
        <v>118</v>
      </c>
      <c r="B127" s="5" t="s">
        <v>185</v>
      </c>
      <c r="C127" s="5">
        <v>901</v>
      </c>
      <c r="D127" s="1">
        <v>405</v>
      </c>
      <c r="E127" s="2"/>
      <c r="F127" s="2"/>
      <c r="G127" s="29">
        <f>G128</f>
        <v>860.30000000000007</v>
      </c>
      <c r="H127" s="130">
        <f>H128</f>
        <v>625.16596000000004</v>
      </c>
      <c r="I127" s="136">
        <f t="shared" si="3"/>
        <v>72.668366848773687</v>
      </c>
    </row>
    <row r="128" spans="1:9" ht="16.5" customHeight="1" x14ac:dyDescent="0.3">
      <c r="A128" s="46">
        <v>119</v>
      </c>
      <c r="B128" s="85" t="s">
        <v>106</v>
      </c>
      <c r="C128" s="5">
        <v>901</v>
      </c>
      <c r="D128" s="1">
        <v>405</v>
      </c>
      <c r="E128" s="2" t="s">
        <v>189</v>
      </c>
      <c r="F128" s="2"/>
      <c r="G128" s="29">
        <f>G131+G129+G134</f>
        <v>860.30000000000007</v>
      </c>
      <c r="H128" s="130">
        <f>H131+H129+H134</f>
        <v>625.16596000000004</v>
      </c>
      <c r="I128" s="136">
        <f t="shared" si="3"/>
        <v>72.668366848773687</v>
      </c>
    </row>
    <row r="129" spans="1:9" ht="25.5" customHeight="1" x14ac:dyDescent="0.3">
      <c r="A129" s="46">
        <v>120</v>
      </c>
      <c r="B129" s="28" t="s">
        <v>348</v>
      </c>
      <c r="C129" s="5">
        <v>901</v>
      </c>
      <c r="D129" s="57">
        <v>405</v>
      </c>
      <c r="E129" s="33" t="s">
        <v>347</v>
      </c>
      <c r="F129" s="33"/>
      <c r="G129" s="29">
        <f>G130</f>
        <v>20</v>
      </c>
      <c r="H129" s="130">
        <f>H130</f>
        <v>20</v>
      </c>
      <c r="I129" s="136">
        <f t="shared" si="3"/>
        <v>100</v>
      </c>
    </row>
    <row r="130" spans="1:9" s="66" customFormat="1" ht="26" x14ac:dyDescent="0.25">
      <c r="A130" s="46">
        <v>121</v>
      </c>
      <c r="B130" s="7" t="s">
        <v>77</v>
      </c>
      <c r="C130" s="7">
        <v>901</v>
      </c>
      <c r="D130" s="58">
        <v>405</v>
      </c>
      <c r="E130" s="55" t="s">
        <v>347</v>
      </c>
      <c r="F130" s="55" t="s">
        <v>78</v>
      </c>
      <c r="G130" s="65">
        <v>20</v>
      </c>
      <c r="H130" s="131">
        <v>20</v>
      </c>
      <c r="I130" s="135">
        <f t="shared" si="3"/>
        <v>100</v>
      </c>
    </row>
    <row r="131" spans="1:9" ht="39.75" customHeight="1" x14ac:dyDescent="0.3">
      <c r="A131" s="46">
        <v>122</v>
      </c>
      <c r="B131" s="5" t="s">
        <v>490</v>
      </c>
      <c r="C131" s="5">
        <v>901</v>
      </c>
      <c r="D131" s="1">
        <v>405</v>
      </c>
      <c r="E131" s="2" t="s">
        <v>192</v>
      </c>
      <c r="F131" s="2"/>
      <c r="G131" s="29">
        <f>G132</f>
        <v>539.70000000000005</v>
      </c>
      <c r="H131" s="130">
        <f>H132</f>
        <v>491.65395999999998</v>
      </c>
      <c r="I131" s="136">
        <f t="shared" si="3"/>
        <v>91.097639429312565</v>
      </c>
    </row>
    <row r="132" spans="1:9" s="66" customFormat="1" ht="25.5" customHeight="1" x14ac:dyDescent="0.25">
      <c r="A132" s="46">
        <v>123</v>
      </c>
      <c r="B132" s="7" t="s">
        <v>77</v>
      </c>
      <c r="C132" s="7">
        <v>901</v>
      </c>
      <c r="D132" s="3">
        <v>405</v>
      </c>
      <c r="E132" s="4" t="s">
        <v>192</v>
      </c>
      <c r="F132" s="4">
        <v>240</v>
      </c>
      <c r="G132" s="71">
        <v>539.70000000000005</v>
      </c>
      <c r="H132" s="132">
        <v>491.65395999999998</v>
      </c>
      <c r="I132" s="135">
        <f t="shared" si="3"/>
        <v>91.097639429312565</v>
      </c>
    </row>
    <row r="133" spans="1:9" s="66" customFormat="1" ht="25.5" customHeight="1" x14ac:dyDescent="0.3">
      <c r="A133" s="46">
        <v>124</v>
      </c>
      <c r="B133" s="85" t="s">
        <v>567</v>
      </c>
      <c r="C133" s="5">
        <v>901</v>
      </c>
      <c r="D133" s="57">
        <v>405</v>
      </c>
      <c r="E133" s="2" t="s">
        <v>566</v>
      </c>
      <c r="F133" s="2"/>
      <c r="G133" s="29">
        <f>G134</f>
        <v>300.60000000000002</v>
      </c>
      <c r="H133" s="130">
        <v>113.512</v>
      </c>
      <c r="I133" s="136">
        <f t="shared" si="3"/>
        <v>37.761809713905521</v>
      </c>
    </row>
    <row r="134" spans="1:9" s="66" customFormat="1" ht="25.5" customHeight="1" x14ac:dyDescent="0.25">
      <c r="A134" s="46">
        <v>125</v>
      </c>
      <c r="B134" s="91" t="s">
        <v>77</v>
      </c>
      <c r="C134" s="7">
        <v>901</v>
      </c>
      <c r="D134" s="58">
        <v>405</v>
      </c>
      <c r="E134" s="4" t="s">
        <v>566</v>
      </c>
      <c r="F134" s="4">
        <v>240</v>
      </c>
      <c r="G134" s="71">
        <v>300.60000000000002</v>
      </c>
      <c r="H134" s="132">
        <v>113.512</v>
      </c>
      <c r="I134" s="135">
        <f t="shared" si="3"/>
        <v>37.761809713905521</v>
      </c>
    </row>
    <row r="135" spans="1:9" ht="15.75" customHeight="1" x14ac:dyDescent="0.3">
      <c r="A135" s="46">
        <v>126</v>
      </c>
      <c r="B135" s="5" t="s">
        <v>55</v>
      </c>
      <c r="C135" s="5">
        <v>901</v>
      </c>
      <c r="D135" s="1">
        <v>406</v>
      </c>
      <c r="E135" s="2"/>
      <c r="F135" s="2"/>
      <c r="G135" s="29">
        <f t="shared" ref="G135:H138" si="7">G136</f>
        <v>2351.8000000000002</v>
      </c>
      <c r="H135" s="130">
        <f t="shared" si="7"/>
        <v>2350.5519399999998</v>
      </c>
      <c r="I135" s="136">
        <f t="shared" si="3"/>
        <v>99.946931711880254</v>
      </c>
    </row>
    <row r="136" spans="1:9" s="21" customFormat="1" ht="39" x14ac:dyDescent="0.3">
      <c r="A136" s="46">
        <v>127</v>
      </c>
      <c r="B136" s="28" t="s">
        <v>747</v>
      </c>
      <c r="C136" s="5">
        <v>901</v>
      </c>
      <c r="D136" s="1">
        <v>406</v>
      </c>
      <c r="E136" s="33" t="s">
        <v>232</v>
      </c>
      <c r="F136" s="2"/>
      <c r="G136" s="29">
        <f t="shared" si="7"/>
        <v>2351.8000000000002</v>
      </c>
      <c r="H136" s="130">
        <f t="shared" si="7"/>
        <v>2350.5519399999998</v>
      </c>
      <c r="I136" s="136">
        <f t="shared" si="3"/>
        <v>99.946931711880254</v>
      </c>
    </row>
    <row r="137" spans="1:9" s="21" customFormat="1" ht="26" x14ac:dyDescent="0.3">
      <c r="A137" s="46">
        <v>128</v>
      </c>
      <c r="B137" s="92" t="s">
        <v>428</v>
      </c>
      <c r="C137" s="5">
        <v>901</v>
      </c>
      <c r="D137" s="1">
        <v>406</v>
      </c>
      <c r="E137" s="2" t="s">
        <v>431</v>
      </c>
      <c r="F137" s="2"/>
      <c r="G137" s="29">
        <f t="shared" si="7"/>
        <v>2351.8000000000002</v>
      </c>
      <c r="H137" s="130">
        <f t="shared" si="7"/>
        <v>2350.5519399999998</v>
      </c>
      <c r="I137" s="136">
        <f t="shared" si="3"/>
        <v>99.946931711880254</v>
      </c>
    </row>
    <row r="138" spans="1:9" ht="12.75" customHeight="1" x14ac:dyDescent="0.3">
      <c r="A138" s="46">
        <v>129</v>
      </c>
      <c r="B138" s="5" t="s">
        <v>69</v>
      </c>
      <c r="C138" s="5">
        <v>901</v>
      </c>
      <c r="D138" s="1">
        <v>406</v>
      </c>
      <c r="E138" s="22" t="s">
        <v>387</v>
      </c>
      <c r="F138" s="2"/>
      <c r="G138" s="29">
        <f t="shared" si="7"/>
        <v>2351.8000000000002</v>
      </c>
      <c r="H138" s="130">
        <f t="shared" si="7"/>
        <v>2350.5519399999998</v>
      </c>
      <c r="I138" s="136">
        <f t="shared" si="3"/>
        <v>99.946931711880254</v>
      </c>
    </row>
    <row r="139" spans="1:9" s="66" customFormat="1" ht="26" x14ac:dyDescent="0.25">
      <c r="A139" s="46">
        <v>130</v>
      </c>
      <c r="B139" s="7" t="s">
        <v>77</v>
      </c>
      <c r="C139" s="7">
        <v>901</v>
      </c>
      <c r="D139" s="3">
        <v>406</v>
      </c>
      <c r="E139" s="26" t="s">
        <v>387</v>
      </c>
      <c r="F139" s="4">
        <v>240</v>
      </c>
      <c r="G139" s="65">
        <v>2351.8000000000002</v>
      </c>
      <c r="H139" s="131">
        <v>2350.5519399999998</v>
      </c>
      <c r="I139" s="135">
        <f t="shared" ref="I139:I202" si="8">H139/G139*100</f>
        <v>99.946931711880254</v>
      </c>
    </row>
    <row r="140" spans="1:9" s="66" customFormat="1" ht="13" x14ac:dyDescent="0.3">
      <c r="A140" s="46">
        <v>131</v>
      </c>
      <c r="B140" s="85" t="s">
        <v>84</v>
      </c>
      <c r="C140" s="28">
        <v>901</v>
      </c>
      <c r="D140" s="57">
        <v>407</v>
      </c>
      <c r="E140" s="2"/>
      <c r="F140" s="2"/>
      <c r="G140" s="29">
        <f t="shared" ref="G140:H142" si="9">G141</f>
        <v>98</v>
      </c>
      <c r="H140" s="130">
        <f t="shared" si="9"/>
        <v>97.967190000000002</v>
      </c>
      <c r="I140" s="136">
        <f t="shared" si="8"/>
        <v>99.966520408163277</v>
      </c>
    </row>
    <row r="141" spans="1:9" s="66" customFormat="1" ht="13" x14ac:dyDescent="0.3">
      <c r="A141" s="46">
        <v>132</v>
      </c>
      <c r="B141" s="85" t="s">
        <v>156</v>
      </c>
      <c r="C141" s="28">
        <v>901</v>
      </c>
      <c r="D141" s="57">
        <v>407</v>
      </c>
      <c r="E141" s="2" t="s">
        <v>189</v>
      </c>
      <c r="F141" s="2"/>
      <c r="G141" s="29">
        <f t="shared" si="9"/>
        <v>98</v>
      </c>
      <c r="H141" s="130">
        <f t="shared" si="9"/>
        <v>97.967190000000002</v>
      </c>
      <c r="I141" s="136">
        <f t="shared" si="8"/>
        <v>99.966520408163277</v>
      </c>
    </row>
    <row r="142" spans="1:9" s="66" customFormat="1" ht="13" x14ac:dyDescent="0.3">
      <c r="A142" s="46">
        <v>133</v>
      </c>
      <c r="B142" s="85" t="s">
        <v>555</v>
      </c>
      <c r="C142" s="28">
        <v>901</v>
      </c>
      <c r="D142" s="57">
        <v>407</v>
      </c>
      <c r="E142" s="2" t="s">
        <v>554</v>
      </c>
      <c r="F142" s="2"/>
      <c r="G142" s="29">
        <f t="shared" si="9"/>
        <v>98</v>
      </c>
      <c r="H142" s="130">
        <f t="shared" si="9"/>
        <v>97.967190000000002</v>
      </c>
      <c r="I142" s="136">
        <f t="shared" si="8"/>
        <v>99.966520408163277</v>
      </c>
    </row>
    <row r="143" spans="1:9" s="66" customFormat="1" ht="26" x14ac:dyDescent="0.25">
      <c r="A143" s="46">
        <v>134</v>
      </c>
      <c r="B143" s="91" t="s">
        <v>77</v>
      </c>
      <c r="C143" s="44">
        <v>901</v>
      </c>
      <c r="D143" s="58">
        <v>407</v>
      </c>
      <c r="E143" s="4" t="s">
        <v>554</v>
      </c>
      <c r="F143" s="4">
        <v>240</v>
      </c>
      <c r="G143" s="65">
        <v>98</v>
      </c>
      <c r="H143" s="131">
        <v>97.967190000000002</v>
      </c>
      <c r="I143" s="135">
        <f t="shared" si="8"/>
        <v>99.966520408163277</v>
      </c>
    </row>
    <row r="144" spans="1:9" ht="12.75" customHeight="1" x14ac:dyDescent="0.3">
      <c r="A144" s="46">
        <v>135</v>
      </c>
      <c r="B144" s="5" t="s">
        <v>12</v>
      </c>
      <c r="C144" s="5">
        <v>901</v>
      </c>
      <c r="D144" s="1">
        <v>408</v>
      </c>
      <c r="E144" s="2"/>
      <c r="F144" s="2"/>
      <c r="G144" s="29">
        <f>G145+G152</f>
        <v>68314.899999999994</v>
      </c>
      <c r="H144" s="130">
        <f>H145+H152</f>
        <v>68302.523920000007</v>
      </c>
      <c r="I144" s="136">
        <f t="shared" si="8"/>
        <v>99.981883776452889</v>
      </c>
    </row>
    <row r="145" spans="1:9" ht="26" x14ac:dyDescent="0.3">
      <c r="A145" s="46">
        <v>136</v>
      </c>
      <c r="B145" s="92" t="s">
        <v>748</v>
      </c>
      <c r="C145" s="5">
        <v>901</v>
      </c>
      <c r="D145" s="1">
        <v>408</v>
      </c>
      <c r="E145" s="2" t="s">
        <v>234</v>
      </c>
      <c r="F145" s="2"/>
      <c r="G145" s="29">
        <f>G146+G149</f>
        <v>67982</v>
      </c>
      <c r="H145" s="130">
        <f>H146+H149</f>
        <v>67982</v>
      </c>
      <c r="I145" s="136">
        <f t="shared" si="8"/>
        <v>100</v>
      </c>
    </row>
    <row r="146" spans="1:9" s="21" customFormat="1" ht="30" customHeight="1" x14ac:dyDescent="0.3">
      <c r="A146" s="46">
        <v>137</v>
      </c>
      <c r="B146" s="28" t="s">
        <v>132</v>
      </c>
      <c r="C146" s="5">
        <v>901</v>
      </c>
      <c r="D146" s="1">
        <v>408</v>
      </c>
      <c r="E146" s="2" t="s">
        <v>235</v>
      </c>
      <c r="F146" s="2"/>
      <c r="G146" s="29">
        <f>G147</f>
        <v>67722</v>
      </c>
      <c r="H146" s="130">
        <f>H147</f>
        <v>67722</v>
      </c>
      <c r="I146" s="136">
        <f t="shared" si="8"/>
        <v>100</v>
      </c>
    </row>
    <row r="147" spans="1:9" s="21" customFormat="1" ht="39" x14ac:dyDescent="0.3">
      <c r="A147" s="46">
        <v>138</v>
      </c>
      <c r="B147" s="5" t="s">
        <v>133</v>
      </c>
      <c r="C147" s="5">
        <v>901</v>
      </c>
      <c r="D147" s="1">
        <v>408</v>
      </c>
      <c r="E147" s="2" t="s">
        <v>419</v>
      </c>
      <c r="F147" s="2"/>
      <c r="G147" s="29">
        <f>G148</f>
        <v>67722</v>
      </c>
      <c r="H147" s="130">
        <f>H148</f>
        <v>67722</v>
      </c>
      <c r="I147" s="136">
        <f t="shared" si="8"/>
        <v>100</v>
      </c>
    </row>
    <row r="148" spans="1:9" ht="39" x14ac:dyDescent="0.25">
      <c r="A148" s="46">
        <v>139</v>
      </c>
      <c r="B148" s="7" t="s">
        <v>517</v>
      </c>
      <c r="C148" s="7">
        <v>901</v>
      </c>
      <c r="D148" s="3">
        <v>408</v>
      </c>
      <c r="E148" s="4" t="s">
        <v>419</v>
      </c>
      <c r="F148" s="4" t="s">
        <v>56</v>
      </c>
      <c r="G148" s="65">
        <v>67722</v>
      </c>
      <c r="H148" s="131">
        <v>67722</v>
      </c>
      <c r="I148" s="135">
        <f t="shared" si="8"/>
        <v>100</v>
      </c>
    </row>
    <row r="149" spans="1:9" ht="26" x14ac:dyDescent="0.3">
      <c r="A149" s="46">
        <v>140</v>
      </c>
      <c r="B149" s="92" t="s">
        <v>559</v>
      </c>
      <c r="C149" s="5">
        <v>901</v>
      </c>
      <c r="D149" s="57">
        <v>408</v>
      </c>
      <c r="E149" s="2" t="s">
        <v>553</v>
      </c>
      <c r="F149" s="4"/>
      <c r="G149" s="29">
        <f>G150</f>
        <v>260</v>
      </c>
      <c r="H149" s="130">
        <f>H150</f>
        <v>260</v>
      </c>
      <c r="I149" s="136">
        <f t="shared" si="8"/>
        <v>100</v>
      </c>
    </row>
    <row r="150" spans="1:9" ht="39" x14ac:dyDescent="0.3">
      <c r="A150" s="46">
        <v>141</v>
      </c>
      <c r="B150" s="85" t="s">
        <v>552</v>
      </c>
      <c r="C150" s="5">
        <v>901</v>
      </c>
      <c r="D150" s="57">
        <v>408</v>
      </c>
      <c r="E150" s="2" t="s">
        <v>551</v>
      </c>
      <c r="F150" s="4"/>
      <c r="G150" s="29">
        <f>G151</f>
        <v>260</v>
      </c>
      <c r="H150" s="130">
        <f>H151</f>
        <v>260</v>
      </c>
      <c r="I150" s="136">
        <f t="shared" si="8"/>
        <v>100</v>
      </c>
    </row>
    <row r="151" spans="1:9" ht="39" x14ac:dyDescent="0.25">
      <c r="A151" s="46">
        <v>142</v>
      </c>
      <c r="B151" s="7" t="s">
        <v>517</v>
      </c>
      <c r="C151" s="7">
        <v>901</v>
      </c>
      <c r="D151" s="58">
        <v>408</v>
      </c>
      <c r="E151" s="4" t="s">
        <v>551</v>
      </c>
      <c r="F151" s="4" t="s">
        <v>56</v>
      </c>
      <c r="G151" s="65">
        <v>260</v>
      </c>
      <c r="H151" s="131">
        <v>260</v>
      </c>
      <c r="I151" s="135">
        <f t="shared" si="8"/>
        <v>100</v>
      </c>
    </row>
    <row r="152" spans="1:9" ht="13" x14ac:dyDescent="0.3">
      <c r="A152" s="46">
        <v>143</v>
      </c>
      <c r="B152" s="85" t="s">
        <v>156</v>
      </c>
      <c r="C152" s="5">
        <v>901</v>
      </c>
      <c r="D152" s="57">
        <v>408</v>
      </c>
      <c r="E152" s="10" t="s">
        <v>189</v>
      </c>
      <c r="F152" s="2"/>
      <c r="G152" s="29">
        <f>G153</f>
        <v>332.9</v>
      </c>
      <c r="H152" s="130">
        <f>H153</f>
        <v>320.52391999999998</v>
      </c>
      <c r="I152" s="136">
        <f t="shared" si="8"/>
        <v>96.282343045959749</v>
      </c>
    </row>
    <row r="153" spans="1:9" ht="26" x14ac:dyDescent="0.3">
      <c r="A153" s="46">
        <v>144</v>
      </c>
      <c r="B153" s="85" t="s">
        <v>233</v>
      </c>
      <c r="C153" s="5">
        <v>901</v>
      </c>
      <c r="D153" s="57">
        <v>408</v>
      </c>
      <c r="E153" s="2" t="s">
        <v>267</v>
      </c>
      <c r="F153" s="2"/>
      <c r="G153" s="29">
        <f>G154</f>
        <v>332.9</v>
      </c>
      <c r="H153" s="130">
        <f>H154</f>
        <v>320.52391999999998</v>
      </c>
      <c r="I153" s="136">
        <f t="shared" si="8"/>
        <v>96.282343045959749</v>
      </c>
    </row>
    <row r="154" spans="1:9" ht="26" x14ac:dyDescent="0.25">
      <c r="A154" s="46">
        <v>145</v>
      </c>
      <c r="B154" s="91" t="s">
        <v>77</v>
      </c>
      <c r="C154" s="7">
        <v>901</v>
      </c>
      <c r="D154" s="58">
        <v>408</v>
      </c>
      <c r="E154" s="4" t="s">
        <v>267</v>
      </c>
      <c r="F154" s="4">
        <v>240</v>
      </c>
      <c r="G154" s="65">
        <f>286+46.9</f>
        <v>332.9</v>
      </c>
      <c r="H154" s="131">
        <v>320.52391999999998</v>
      </c>
      <c r="I154" s="135">
        <f t="shared" si="8"/>
        <v>96.282343045959749</v>
      </c>
    </row>
    <row r="155" spans="1:9" ht="12.75" customHeight="1" x14ac:dyDescent="0.3">
      <c r="A155" s="46">
        <v>146</v>
      </c>
      <c r="B155" s="5" t="s">
        <v>57</v>
      </c>
      <c r="C155" s="5">
        <v>901</v>
      </c>
      <c r="D155" s="1">
        <v>409</v>
      </c>
      <c r="E155" s="2"/>
      <c r="F155" s="2"/>
      <c r="G155" s="29">
        <f>G156</f>
        <v>77845.400000000009</v>
      </c>
      <c r="H155" s="130">
        <f>H156</f>
        <v>76124.079299999998</v>
      </c>
      <c r="I155" s="136">
        <f t="shared" si="8"/>
        <v>97.788795869762353</v>
      </c>
    </row>
    <row r="156" spans="1:9" ht="30" customHeight="1" x14ac:dyDescent="0.3">
      <c r="A156" s="46">
        <v>147</v>
      </c>
      <c r="B156" s="92" t="s">
        <v>748</v>
      </c>
      <c r="C156" s="5">
        <v>901</v>
      </c>
      <c r="D156" s="1">
        <v>409</v>
      </c>
      <c r="E156" s="2" t="s">
        <v>234</v>
      </c>
      <c r="F156" s="2"/>
      <c r="G156" s="29">
        <f>G157+G160</f>
        <v>77845.400000000009</v>
      </c>
      <c r="H156" s="130">
        <f>H157+H160</f>
        <v>76124.079299999998</v>
      </c>
      <c r="I156" s="136">
        <f t="shared" si="8"/>
        <v>97.788795869762353</v>
      </c>
    </row>
    <row r="157" spans="1:9" ht="39.75" customHeight="1" x14ac:dyDescent="0.3">
      <c r="A157" s="46">
        <v>148</v>
      </c>
      <c r="B157" s="28" t="s">
        <v>136</v>
      </c>
      <c r="C157" s="5">
        <v>901</v>
      </c>
      <c r="D157" s="1">
        <v>409</v>
      </c>
      <c r="E157" s="2" t="s">
        <v>268</v>
      </c>
      <c r="F157" s="2"/>
      <c r="G157" s="29">
        <f>G158</f>
        <v>65037.8</v>
      </c>
      <c r="H157" s="130">
        <f>H158</f>
        <v>63877.45607</v>
      </c>
      <c r="I157" s="136">
        <f t="shared" si="8"/>
        <v>98.215893019136558</v>
      </c>
    </row>
    <row r="158" spans="1:9" ht="64.5" customHeight="1" x14ac:dyDescent="0.3">
      <c r="A158" s="46">
        <v>149</v>
      </c>
      <c r="B158" s="85" t="s">
        <v>742</v>
      </c>
      <c r="C158" s="5">
        <v>901</v>
      </c>
      <c r="D158" s="57">
        <v>409</v>
      </c>
      <c r="E158" s="2" t="s">
        <v>556</v>
      </c>
      <c r="F158" s="2"/>
      <c r="G158" s="29">
        <f>G159</f>
        <v>65037.8</v>
      </c>
      <c r="H158" s="130">
        <f>H159</f>
        <v>63877.45607</v>
      </c>
      <c r="I158" s="136">
        <f t="shared" si="8"/>
        <v>98.215893019136558</v>
      </c>
    </row>
    <row r="159" spans="1:9" ht="26" x14ac:dyDescent="0.25">
      <c r="A159" s="46">
        <v>150</v>
      </c>
      <c r="B159" s="44" t="s">
        <v>77</v>
      </c>
      <c r="C159" s="44">
        <v>901</v>
      </c>
      <c r="D159" s="58">
        <v>409</v>
      </c>
      <c r="E159" s="4" t="s">
        <v>556</v>
      </c>
      <c r="F159" s="55">
        <v>240</v>
      </c>
      <c r="G159" s="65">
        <v>65037.8</v>
      </c>
      <c r="H159" s="131">
        <v>63877.45607</v>
      </c>
      <c r="I159" s="135">
        <f t="shared" si="8"/>
        <v>98.215893019136558</v>
      </c>
    </row>
    <row r="160" spans="1:9" ht="26" x14ac:dyDescent="0.3">
      <c r="A160" s="46">
        <v>151</v>
      </c>
      <c r="B160" s="28" t="s">
        <v>138</v>
      </c>
      <c r="C160" s="5">
        <v>901</v>
      </c>
      <c r="D160" s="1">
        <v>409</v>
      </c>
      <c r="E160" s="2" t="s">
        <v>269</v>
      </c>
      <c r="F160" s="2"/>
      <c r="G160" s="48">
        <f>G161</f>
        <v>12807.6</v>
      </c>
      <c r="H160" s="157">
        <f>H161</f>
        <v>12246.623229999999</v>
      </c>
      <c r="I160" s="136">
        <f t="shared" si="8"/>
        <v>95.619969627408722</v>
      </c>
    </row>
    <row r="161" spans="1:9" ht="29.25" customHeight="1" x14ac:dyDescent="0.3">
      <c r="A161" s="46">
        <v>152</v>
      </c>
      <c r="B161" s="85" t="s">
        <v>557</v>
      </c>
      <c r="C161" s="5">
        <v>901</v>
      </c>
      <c r="D161" s="57">
        <v>409</v>
      </c>
      <c r="E161" s="2" t="s">
        <v>558</v>
      </c>
      <c r="F161" s="2"/>
      <c r="G161" s="48">
        <f>G162</f>
        <v>12807.6</v>
      </c>
      <c r="H161" s="157">
        <f>H162</f>
        <v>12246.623229999999</v>
      </c>
      <c r="I161" s="136">
        <f t="shared" si="8"/>
        <v>95.619969627408722</v>
      </c>
    </row>
    <row r="162" spans="1:9" ht="26" x14ac:dyDescent="0.25">
      <c r="A162" s="46">
        <v>153</v>
      </c>
      <c r="B162" s="7" t="s">
        <v>77</v>
      </c>
      <c r="C162" s="7">
        <v>901</v>
      </c>
      <c r="D162" s="58">
        <v>409</v>
      </c>
      <c r="E162" s="4" t="s">
        <v>558</v>
      </c>
      <c r="F162" s="4">
        <v>240</v>
      </c>
      <c r="G162" s="65">
        <v>12807.6</v>
      </c>
      <c r="H162" s="131">
        <v>12246.623229999999</v>
      </c>
      <c r="I162" s="135">
        <f t="shared" si="8"/>
        <v>95.619969627408722</v>
      </c>
    </row>
    <row r="163" spans="1:9" ht="15.75" customHeight="1" x14ac:dyDescent="0.3">
      <c r="A163" s="46">
        <v>154</v>
      </c>
      <c r="B163" s="5" t="s">
        <v>67</v>
      </c>
      <c r="C163" s="5">
        <v>901</v>
      </c>
      <c r="D163" s="1">
        <v>412</v>
      </c>
      <c r="E163" s="2"/>
      <c r="F163" s="2"/>
      <c r="G163" s="29">
        <f>G164</f>
        <v>3440</v>
      </c>
      <c r="H163" s="130">
        <f>H164</f>
        <v>3439.0437000000002</v>
      </c>
      <c r="I163" s="136">
        <f t="shared" si="8"/>
        <v>99.972200581395356</v>
      </c>
    </row>
    <row r="164" spans="1:9" s="21" customFormat="1" ht="39" x14ac:dyDescent="0.3">
      <c r="A164" s="46">
        <v>155</v>
      </c>
      <c r="B164" s="28" t="s">
        <v>594</v>
      </c>
      <c r="C164" s="5">
        <v>901</v>
      </c>
      <c r="D164" s="9">
        <v>412</v>
      </c>
      <c r="E164" s="10" t="s">
        <v>249</v>
      </c>
      <c r="F164" s="2"/>
      <c r="G164" s="29">
        <f>G165</f>
        <v>3440</v>
      </c>
      <c r="H164" s="130">
        <f>H165</f>
        <v>3439.0437000000002</v>
      </c>
      <c r="I164" s="136">
        <f t="shared" si="8"/>
        <v>99.972200581395356</v>
      </c>
    </row>
    <row r="165" spans="1:9" ht="13" x14ac:dyDescent="0.3">
      <c r="A165" s="46">
        <v>156</v>
      </c>
      <c r="B165" s="92" t="s">
        <v>649</v>
      </c>
      <c r="C165" s="5">
        <v>901</v>
      </c>
      <c r="D165" s="87">
        <v>412</v>
      </c>
      <c r="E165" s="10" t="s">
        <v>274</v>
      </c>
      <c r="F165" s="10"/>
      <c r="G165" s="29">
        <f>G166+G170+G168</f>
        <v>3440</v>
      </c>
      <c r="H165" s="130">
        <f>H166+H170+H168</f>
        <v>3439.0437000000002</v>
      </c>
      <c r="I165" s="136">
        <f t="shared" si="8"/>
        <v>99.972200581395356</v>
      </c>
    </row>
    <row r="166" spans="1:9" ht="21" customHeight="1" x14ac:dyDescent="0.3">
      <c r="A166" s="46">
        <v>157</v>
      </c>
      <c r="B166" s="5" t="s">
        <v>361</v>
      </c>
      <c r="C166" s="5">
        <v>901</v>
      </c>
      <c r="D166" s="9">
        <v>412</v>
      </c>
      <c r="E166" s="10" t="s">
        <v>275</v>
      </c>
      <c r="F166" s="4"/>
      <c r="G166" s="29">
        <f>G167</f>
        <v>40</v>
      </c>
      <c r="H166" s="130">
        <f>H167</f>
        <v>39.043700000000001</v>
      </c>
      <c r="I166" s="136">
        <f t="shared" si="8"/>
        <v>97.609250000000003</v>
      </c>
    </row>
    <row r="167" spans="1:9" ht="28.5" customHeight="1" x14ac:dyDescent="0.25">
      <c r="A167" s="46">
        <v>158</v>
      </c>
      <c r="B167" s="7" t="s">
        <v>77</v>
      </c>
      <c r="C167" s="7">
        <v>901</v>
      </c>
      <c r="D167" s="11">
        <v>412</v>
      </c>
      <c r="E167" s="12" t="s">
        <v>275</v>
      </c>
      <c r="F167" s="4" t="s">
        <v>78</v>
      </c>
      <c r="G167" s="31">
        <v>40</v>
      </c>
      <c r="H167" s="131">
        <v>39.043700000000001</v>
      </c>
      <c r="I167" s="135">
        <f t="shared" si="8"/>
        <v>97.609250000000003</v>
      </c>
    </row>
    <row r="168" spans="1:9" ht="28.5" customHeight="1" x14ac:dyDescent="0.3">
      <c r="A168" s="46">
        <v>159</v>
      </c>
      <c r="B168" s="85" t="s">
        <v>696</v>
      </c>
      <c r="C168" s="5">
        <v>901</v>
      </c>
      <c r="D168" s="87">
        <v>412</v>
      </c>
      <c r="E168" s="10" t="s">
        <v>695</v>
      </c>
      <c r="F168" s="4"/>
      <c r="G168" s="29">
        <f>G169</f>
        <v>2788</v>
      </c>
      <c r="H168" s="130">
        <f>H169</f>
        <v>2788</v>
      </c>
      <c r="I168" s="136">
        <f t="shared" si="8"/>
        <v>100</v>
      </c>
    </row>
    <row r="169" spans="1:9" ht="39" x14ac:dyDescent="0.25">
      <c r="A169" s="46">
        <v>160</v>
      </c>
      <c r="B169" s="91" t="s">
        <v>517</v>
      </c>
      <c r="C169" s="7">
        <v>901</v>
      </c>
      <c r="D169" s="88">
        <v>412</v>
      </c>
      <c r="E169" s="12" t="s">
        <v>695</v>
      </c>
      <c r="F169" s="4" t="s">
        <v>56</v>
      </c>
      <c r="G169" s="31">
        <v>2788</v>
      </c>
      <c r="H169" s="151">
        <v>2788</v>
      </c>
      <c r="I169" s="135">
        <f t="shared" si="8"/>
        <v>100</v>
      </c>
    </row>
    <row r="170" spans="1:9" ht="28.5" customHeight="1" x14ac:dyDescent="0.3">
      <c r="A170" s="46">
        <v>161</v>
      </c>
      <c r="B170" s="85" t="s">
        <v>666</v>
      </c>
      <c r="C170" s="5">
        <v>901</v>
      </c>
      <c r="D170" s="87">
        <v>412</v>
      </c>
      <c r="E170" s="10" t="s">
        <v>665</v>
      </c>
      <c r="F170" s="10"/>
      <c r="G170" s="29">
        <f>G171</f>
        <v>612</v>
      </c>
      <c r="H170" s="130">
        <f>H171</f>
        <v>612</v>
      </c>
      <c r="I170" s="136">
        <f t="shared" si="8"/>
        <v>100</v>
      </c>
    </row>
    <row r="171" spans="1:9" ht="28.5" customHeight="1" x14ac:dyDescent="0.25">
      <c r="A171" s="46">
        <v>162</v>
      </c>
      <c r="B171" s="91" t="s">
        <v>517</v>
      </c>
      <c r="C171" s="7">
        <v>901</v>
      </c>
      <c r="D171" s="88">
        <v>412</v>
      </c>
      <c r="E171" s="12" t="s">
        <v>665</v>
      </c>
      <c r="F171" s="4" t="s">
        <v>56</v>
      </c>
      <c r="G171" s="31">
        <v>612</v>
      </c>
      <c r="H171" s="151">
        <v>612</v>
      </c>
      <c r="I171" s="135">
        <f t="shared" si="8"/>
        <v>100</v>
      </c>
    </row>
    <row r="172" spans="1:9" ht="15.75" customHeight="1" x14ac:dyDescent="0.3">
      <c r="A172" s="46">
        <v>163</v>
      </c>
      <c r="B172" s="24" t="s">
        <v>13</v>
      </c>
      <c r="C172" s="5">
        <v>901</v>
      </c>
      <c r="D172" s="1">
        <v>500</v>
      </c>
      <c r="E172" s="2"/>
      <c r="F172" s="2"/>
      <c r="G172" s="29">
        <f>G173+G187+G218+G254</f>
        <v>225750.5</v>
      </c>
      <c r="H172" s="130">
        <f>H173+H187+H218+H254</f>
        <v>215797.61372999998</v>
      </c>
      <c r="I172" s="136">
        <f t="shared" si="8"/>
        <v>95.591200785823276</v>
      </c>
    </row>
    <row r="173" spans="1:9" ht="12.75" customHeight="1" x14ac:dyDescent="0.3">
      <c r="A173" s="46">
        <v>164</v>
      </c>
      <c r="B173" s="5" t="s">
        <v>14</v>
      </c>
      <c r="C173" s="5">
        <v>901</v>
      </c>
      <c r="D173" s="1">
        <v>501</v>
      </c>
      <c r="E173" s="2"/>
      <c r="F173" s="2"/>
      <c r="G173" s="29">
        <f>G174+G182</f>
        <v>4941.9000000000005</v>
      </c>
      <c r="H173" s="130">
        <f>H174+H182</f>
        <v>4811.5825999999997</v>
      </c>
      <c r="I173" s="136">
        <f t="shared" si="8"/>
        <v>97.363010178271509</v>
      </c>
    </row>
    <row r="174" spans="1:9" ht="39" x14ac:dyDescent="0.3">
      <c r="A174" s="46">
        <v>165</v>
      </c>
      <c r="B174" s="28" t="s">
        <v>595</v>
      </c>
      <c r="C174" s="5">
        <v>901</v>
      </c>
      <c r="D174" s="1">
        <v>501</v>
      </c>
      <c r="E174" s="2" t="s">
        <v>201</v>
      </c>
      <c r="F174" s="2"/>
      <c r="G174" s="29">
        <f>G175</f>
        <v>3767.1000000000004</v>
      </c>
      <c r="H174" s="130">
        <f>H175</f>
        <v>3636.9554600000001</v>
      </c>
      <c r="I174" s="136">
        <f t="shared" si="8"/>
        <v>96.545232672347424</v>
      </c>
    </row>
    <row r="175" spans="1:9" ht="39" x14ac:dyDescent="0.3">
      <c r="A175" s="46">
        <v>166</v>
      </c>
      <c r="B175" s="28" t="s">
        <v>318</v>
      </c>
      <c r="C175" s="5">
        <v>901</v>
      </c>
      <c r="D175" s="1">
        <v>501</v>
      </c>
      <c r="E175" s="2" t="s">
        <v>200</v>
      </c>
      <c r="F175" s="2"/>
      <c r="G175" s="41">
        <f>G176+G178+G180</f>
        <v>3767.1000000000004</v>
      </c>
      <c r="H175" s="133">
        <f>H176+H178+H180</f>
        <v>3636.9554600000001</v>
      </c>
      <c r="I175" s="136">
        <f t="shared" si="8"/>
        <v>96.545232672347424</v>
      </c>
    </row>
    <row r="176" spans="1:9" ht="17.5" customHeight="1" x14ac:dyDescent="0.3">
      <c r="A176" s="46">
        <v>167</v>
      </c>
      <c r="B176" s="85" t="s">
        <v>316</v>
      </c>
      <c r="C176" s="5">
        <v>901</v>
      </c>
      <c r="D176" s="57">
        <v>501</v>
      </c>
      <c r="E176" s="2" t="s">
        <v>616</v>
      </c>
      <c r="F176" s="2"/>
      <c r="G176" s="29">
        <f>G177</f>
        <v>1107.8</v>
      </c>
      <c r="H176" s="130">
        <f>H177</f>
        <v>1104.65672</v>
      </c>
      <c r="I176" s="136">
        <f t="shared" si="8"/>
        <v>99.716259252572669</v>
      </c>
    </row>
    <row r="177" spans="1:9" ht="26" x14ac:dyDescent="0.25">
      <c r="A177" s="46">
        <v>168</v>
      </c>
      <c r="B177" s="7" t="s">
        <v>77</v>
      </c>
      <c r="C177" s="7">
        <v>901</v>
      </c>
      <c r="D177" s="58">
        <v>501</v>
      </c>
      <c r="E177" s="4" t="s">
        <v>616</v>
      </c>
      <c r="F177" s="4">
        <v>240</v>
      </c>
      <c r="G177" s="31">
        <v>1107.8</v>
      </c>
      <c r="H177" s="151">
        <v>1104.65672</v>
      </c>
      <c r="I177" s="135">
        <f t="shared" si="8"/>
        <v>99.716259252572669</v>
      </c>
    </row>
    <row r="178" spans="1:9" s="21" customFormat="1" ht="26" x14ac:dyDescent="0.3">
      <c r="A178" s="46">
        <v>169</v>
      </c>
      <c r="B178" s="5" t="s">
        <v>239</v>
      </c>
      <c r="C178" s="5">
        <v>901</v>
      </c>
      <c r="D178" s="57">
        <v>501</v>
      </c>
      <c r="E178" s="2" t="s">
        <v>535</v>
      </c>
      <c r="F178" s="2"/>
      <c r="G178" s="29">
        <f>G179</f>
        <v>2006.5</v>
      </c>
      <c r="H178" s="130">
        <f>H179</f>
        <v>1879.5587399999999</v>
      </c>
      <c r="I178" s="136">
        <f t="shared" si="8"/>
        <v>93.673498131074012</v>
      </c>
    </row>
    <row r="179" spans="1:9" ht="26" x14ac:dyDescent="0.25">
      <c r="A179" s="46">
        <v>170</v>
      </c>
      <c r="B179" s="7" t="s">
        <v>77</v>
      </c>
      <c r="C179" s="7">
        <v>901</v>
      </c>
      <c r="D179" s="58">
        <v>501</v>
      </c>
      <c r="E179" s="4" t="s">
        <v>535</v>
      </c>
      <c r="F179" s="4">
        <v>240</v>
      </c>
      <c r="G179" s="31">
        <v>2006.5</v>
      </c>
      <c r="H179" s="131">
        <v>1879.5587399999999</v>
      </c>
      <c r="I179" s="135">
        <f t="shared" si="8"/>
        <v>93.673498131074012</v>
      </c>
    </row>
    <row r="180" spans="1:9" ht="39" x14ac:dyDescent="0.3">
      <c r="A180" s="46">
        <v>171</v>
      </c>
      <c r="B180" s="85" t="s">
        <v>617</v>
      </c>
      <c r="C180" s="5">
        <v>901</v>
      </c>
      <c r="D180" s="57">
        <v>501</v>
      </c>
      <c r="E180" s="2" t="s">
        <v>618</v>
      </c>
      <c r="F180" s="2"/>
      <c r="G180" s="29">
        <f>G181</f>
        <v>652.79999999999995</v>
      </c>
      <c r="H180" s="130">
        <f>H181</f>
        <v>652.74</v>
      </c>
      <c r="I180" s="136">
        <f t="shared" si="8"/>
        <v>99.99080882352942</v>
      </c>
    </row>
    <row r="181" spans="1:9" ht="26" x14ac:dyDescent="0.25">
      <c r="A181" s="46">
        <v>172</v>
      </c>
      <c r="B181" s="91" t="s">
        <v>77</v>
      </c>
      <c r="C181" s="7">
        <v>901</v>
      </c>
      <c r="D181" s="58">
        <v>501</v>
      </c>
      <c r="E181" s="4" t="s">
        <v>618</v>
      </c>
      <c r="F181" s="4">
        <v>240</v>
      </c>
      <c r="G181" s="31">
        <f>1012-359.2</f>
        <v>652.79999999999995</v>
      </c>
      <c r="H181" s="131">
        <v>652.74</v>
      </c>
      <c r="I181" s="135">
        <f t="shared" si="8"/>
        <v>99.99080882352942</v>
      </c>
    </row>
    <row r="182" spans="1:9" ht="13" x14ac:dyDescent="0.3">
      <c r="A182" s="46">
        <v>173</v>
      </c>
      <c r="B182" s="85" t="s">
        <v>156</v>
      </c>
      <c r="C182" s="5">
        <v>901</v>
      </c>
      <c r="D182" s="87">
        <v>501</v>
      </c>
      <c r="E182" s="2" t="s">
        <v>189</v>
      </c>
      <c r="F182" s="2"/>
      <c r="G182" s="29">
        <f>G183</f>
        <v>1174.8</v>
      </c>
      <c r="H182" s="130">
        <f>H183</f>
        <v>1174.6271400000001</v>
      </c>
      <c r="I182" s="136">
        <f t="shared" si="8"/>
        <v>99.985286006128717</v>
      </c>
    </row>
    <row r="183" spans="1:9" ht="26" x14ac:dyDescent="0.3">
      <c r="A183" s="46">
        <v>176</v>
      </c>
      <c r="B183" s="85" t="s">
        <v>537</v>
      </c>
      <c r="C183" s="5">
        <v>901</v>
      </c>
      <c r="D183" s="57">
        <v>501</v>
      </c>
      <c r="E183" s="2" t="s">
        <v>536</v>
      </c>
      <c r="F183" s="4"/>
      <c r="G183" s="29">
        <f>G186+G184+G185</f>
        <v>1174.8</v>
      </c>
      <c r="H183" s="130">
        <f>H186+H184+H185</f>
        <v>1174.6271400000001</v>
      </c>
      <c r="I183" s="136">
        <f t="shared" si="8"/>
        <v>99.985286006128717</v>
      </c>
    </row>
    <row r="184" spans="1:9" ht="26" x14ac:dyDescent="0.25">
      <c r="A184" s="46">
        <v>177</v>
      </c>
      <c r="B184" s="91" t="s">
        <v>77</v>
      </c>
      <c r="C184" s="55" t="s">
        <v>739</v>
      </c>
      <c r="D184" s="58">
        <v>501</v>
      </c>
      <c r="E184" s="4" t="s">
        <v>536</v>
      </c>
      <c r="F184" s="4" t="s">
        <v>78</v>
      </c>
      <c r="G184" s="65">
        <v>1135.5</v>
      </c>
      <c r="H184" s="131">
        <v>1135.49837</v>
      </c>
      <c r="I184" s="135">
        <f t="shared" si="8"/>
        <v>99.999856450902698</v>
      </c>
    </row>
    <row r="185" spans="1:9" ht="13" x14ac:dyDescent="0.25">
      <c r="A185" s="46">
        <v>178</v>
      </c>
      <c r="B185" s="91" t="s">
        <v>54</v>
      </c>
      <c r="C185" s="7">
        <v>901</v>
      </c>
      <c r="D185" s="58">
        <v>501</v>
      </c>
      <c r="E185" s="4" t="s">
        <v>536</v>
      </c>
      <c r="F185" s="4" t="s">
        <v>53</v>
      </c>
      <c r="G185" s="65">
        <v>32.700000000000003</v>
      </c>
      <c r="H185" s="131">
        <v>32.609969999999997</v>
      </c>
      <c r="I185" s="135">
        <f t="shared" si="8"/>
        <v>99.724678899082548</v>
      </c>
    </row>
    <row r="186" spans="1:9" ht="13" x14ac:dyDescent="0.25">
      <c r="A186" s="46">
        <v>179</v>
      </c>
      <c r="B186" s="91" t="s">
        <v>80</v>
      </c>
      <c r="C186" s="7">
        <v>901</v>
      </c>
      <c r="D186" s="58">
        <v>501</v>
      </c>
      <c r="E186" s="4" t="s">
        <v>536</v>
      </c>
      <c r="F186" s="4" t="s">
        <v>79</v>
      </c>
      <c r="G186" s="65">
        <v>6.6</v>
      </c>
      <c r="H186" s="131">
        <v>6.5187999999999997</v>
      </c>
      <c r="I186" s="135">
        <f t="shared" si="8"/>
        <v>98.76969696969698</v>
      </c>
    </row>
    <row r="187" spans="1:9" ht="12.75" customHeight="1" x14ac:dyDescent="0.3">
      <c r="A187" s="46">
        <v>180</v>
      </c>
      <c r="B187" s="5" t="s">
        <v>15</v>
      </c>
      <c r="C187" s="5">
        <v>901</v>
      </c>
      <c r="D187" s="1">
        <v>502</v>
      </c>
      <c r="E187" s="2"/>
      <c r="F187" s="2"/>
      <c r="G187" s="29">
        <f>G188+G212</f>
        <v>167806</v>
      </c>
      <c r="H187" s="130">
        <f>H188+H212</f>
        <v>158667.36240000001</v>
      </c>
      <c r="I187" s="136">
        <f t="shared" si="8"/>
        <v>94.554045981669319</v>
      </c>
    </row>
    <row r="188" spans="1:9" ht="39" x14ac:dyDescent="0.3">
      <c r="A188" s="46">
        <v>181</v>
      </c>
      <c r="B188" s="85" t="s">
        <v>595</v>
      </c>
      <c r="C188" s="5">
        <v>901</v>
      </c>
      <c r="D188" s="1">
        <v>502</v>
      </c>
      <c r="E188" s="2" t="s">
        <v>201</v>
      </c>
      <c r="F188" s="2"/>
      <c r="G188" s="29">
        <f>G189+G204+G201+G196</f>
        <v>157029.29999999999</v>
      </c>
      <c r="H188" s="130">
        <f>H189+H204+H201+H196</f>
        <v>147890.79316</v>
      </c>
      <c r="I188" s="136">
        <f t="shared" si="8"/>
        <v>94.180381088115411</v>
      </c>
    </row>
    <row r="189" spans="1:9" ht="26" x14ac:dyDescent="0.3">
      <c r="A189" s="46">
        <v>182</v>
      </c>
      <c r="B189" s="85" t="s">
        <v>317</v>
      </c>
      <c r="C189" s="5">
        <v>901</v>
      </c>
      <c r="D189" s="1">
        <v>502</v>
      </c>
      <c r="E189" s="2" t="s">
        <v>276</v>
      </c>
      <c r="F189" s="2"/>
      <c r="G189" s="29">
        <f>G194+G192+G190</f>
        <v>23230</v>
      </c>
      <c r="H189" s="130">
        <f>H194+H192+H190</f>
        <v>22029.89471</v>
      </c>
      <c r="I189" s="136">
        <f t="shared" si="8"/>
        <v>94.833812785191569</v>
      </c>
    </row>
    <row r="190" spans="1:9" ht="26" x14ac:dyDescent="0.3">
      <c r="A190" s="46">
        <v>183</v>
      </c>
      <c r="B190" s="85" t="s">
        <v>667</v>
      </c>
      <c r="C190" s="5">
        <v>901</v>
      </c>
      <c r="D190" s="57">
        <v>502</v>
      </c>
      <c r="E190" s="33" t="s">
        <v>668</v>
      </c>
      <c r="F190" s="2"/>
      <c r="G190" s="29">
        <f>G191</f>
        <v>7361.5</v>
      </c>
      <c r="H190" s="130">
        <f>H191</f>
        <v>6161.4286899999997</v>
      </c>
      <c r="I190" s="136">
        <f t="shared" si="8"/>
        <v>83.698005705358952</v>
      </c>
    </row>
    <row r="191" spans="1:9" ht="13" x14ac:dyDescent="0.25">
      <c r="A191" s="46">
        <v>184</v>
      </c>
      <c r="B191" s="91" t="s">
        <v>443</v>
      </c>
      <c r="C191" s="7">
        <v>901</v>
      </c>
      <c r="D191" s="58">
        <v>502</v>
      </c>
      <c r="E191" s="55" t="s">
        <v>668</v>
      </c>
      <c r="F191" s="4" t="s">
        <v>58</v>
      </c>
      <c r="G191" s="65">
        <f>3784.2+415.8+3161.5</f>
        <v>7361.5</v>
      </c>
      <c r="H191" s="131">
        <v>6161.4286899999997</v>
      </c>
      <c r="I191" s="135">
        <f t="shared" si="8"/>
        <v>83.698005705358952</v>
      </c>
    </row>
    <row r="192" spans="1:9" s="66" customFormat="1" ht="27.75" customHeight="1" x14ac:dyDescent="0.3">
      <c r="A192" s="46">
        <v>185</v>
      </c>
      <c r="B192" s="85" t="s">
        <v>550</v>
      </c>
      <c r="C192" s="5">
        <v>901</v>
      </c>
      <c r="D192" s="57">
        <v>502</v>
      </c>
      <c r="E192" s="33" t="s">
        <v>613</v>
      </c>
      <c r="F192" s="33"/>
      <c r="G192" s="29">
        <f>G193</f>
        <v>268.5</v>
      </c>
      <c r="H192" s="130">
        <f>H193</f>
        <v>268.46602000000001</v>
      </c>
      <c r="I192" s="136">
        <f t="shared" si="8"/>
        <v>99.987344506517701</v>
      </c>
    </row>
    <row r="193" spans="1:9" s="66" customFormat="1" ht="27.75" customHeight="1" x14ac:dyDescent="0.25">
      <c r="A193" s="46">
        <v>186</v>
      </c>
      <c r="B193" s="91" t="s">
        <v>77</v>
      </c>
      <c r="C193" s="7">
        <v>901</v>
      </c>
      <c r="D193" s="58">
        <v>502</v>
      </c>
      <c r="E193" s="55" t="s">
        <v>613</v>
      </c>
      <c r="F193" s="55" t="s">
        <v>78</v>
      </c>
      <c r="G193" s="65">
        <v>268.5</v>
      </c>
      <c r="H193" s="131">
        <v>268.46602000000001</v>
      </c>
      <c r="I193" s="135">
        <f t="shared" si="8"/>
        <v>99.987344506517701</v>
      </c>
    </row>
    <row r="194" spans="1:9" s="21" customFormat="1" ht="26" x14ac:dyDescent="0.3">
      <c r="A194" s="46">
        <v>187</v>
      </c>
      <c r="B194" s="85" t="s">
        <v>360</v>
      </c>
      <c r="C194" s="5">
        <v>901</v>
      </c>
      <c r="D194" s="57">
        <v>502</v>
      </c>
      <c r="E194" s="2" t="s">
        <v>242</v>
      </c>
      <c r="F194" s="2"/>
      <c r="G194" s="29">
        <f>G195</f>
        <v>15600</v>
      </c>
      <c r="H194" s="130">
        <f>H195</f>
        <v>15600</v>
      </c>
      <c r="I194" s="136">
        <f t="shared" si="8"/>
        <v>100</v>
      </c>
    </row>
    <row r="195" spans="1:9" s="20" customFormat="1" ht="39" x14ac:dyDescent="0.25">
      <c r="A195" s="46">
        <v>188</v>
      </c>
      <c r="B195" s="91" t="s">
        <v>517</v>
      </c>
      <c r="C195" s="7">
        <v>901</v>
      </c>
      <c r="D195" s="58">
        <v>502</v>
      </c>
      <c r="E195" s="4" t="s">
        <v>242</v>
      </c>
      <c r="F195" s="4" t="s">
        <v>56</v>
      </c>
      <c r="G195" s="32">
        <v>15600</v>
      </c>
      <c r="H195" s="153">
        <v>15600</v>
      </c>
      <c r="I195" s="135">
        <f t="shared" si="8"/>
        <v>100</v>
      </c>
    </row>
    <row r="196" spans="1:9" s="20" customFormat="1" ht="26" x14ac:dyDescent="0.3">
      <c r="A196" s="46">
        <v>189</v>
      </c>
      <c r="B196" s="92" t="s">
        <v>113</v>
      </c>
      <c r="C196" s="5">
        <v>901</v>
      </c>
      <c r="D196" s="1">
        <v>502</v>
      </c>
      <c r="E196" s="2" t="s">
        <v>277</v>
      </c>
      <c r="F196" s="4"/>
      <c r="G196" s="29">
        <f>G197+G199</f>
        <v>84809.699999999983</v>
      </c>
      <c r="H196" s="130">
        <f>H197+H199</f>
        <v>84768.245640000008</v>
      </c>
      <c r="I196" s="136">
        <f t="shared" si="8"/>
        <v>99.951120732652072</v>
      </c>
    </row>
    <row r="197" spans="1:9" s="20" customFormat="1" ht="26" x14ac:dyDescent="0.3">
      <c r="A197" s="46">
        <v>190</v>
      </c>
      <c r="B197" s="92" t="s">
        <v>670</v>
      </c>
      <c r="C197" s="5">
        <v>901</v>
      </c>
      <c r="D197" s="1">
        <v>502</v>
      </c>
      <c r="E197" s="2" t="s">
        <v>669</v>
      </c>
      <c r="F197" s="4"/>
      <c r="G197" s="29">
        <f>G198</f>
        <v>80529.799999999988</v>
      </c>
      <c r="H197" s="130">
        <f>H198</f>
        <v>80529.8</v>
      </c>
      <c r="I197" s="136">
        <f t="shared" si="8"/>
        <v>100.00000000000003</v>
      </c>
    </row>
    <row r="198" spans="1:9" s="20" customFormat="1" ht="13" x14ac:dyDescent="0.25">
      <c r="A198" s="46">
        <v>191</v>
      </c>
      <c r="B198" s="91" t="s">
        <v>443</v>
      </c>
      <c r="C198" s="7">
        <v>901</v>
      </c>
      <c r="D198" s="3">
        <v>502</v>
      </c>
      <c r="E198" s="4" t="s">
        <v>669</v>
      </c>
      <c r="F198" s="4" t="s">
        <v>58</v>
      </c>
      <c r="G198" s="95">
        <f>146966.8-66437</f>
        <v>80529.799999999988</v>
      </c>
      <c r="H198" s="152">
        <v>80529.8</v>
      </c>
      <c r="I198" s="135">
        <f t="shared" si="8"/>
        <v>100.00000000000003</v>
      </c>
    </row>
    <row r="199" spans="1:9" s="20" customFormat="1" ht="39" x14ac:dyDescent="0.3">
      <c r="A199" s="46">
        <v>192</v>
      </c>
      <c r="B199" s="85" t="s">
        <v>664</v>
      </c>
      <c r="C199" s="5">
        <v>901</v>
      </c>
      <c r="D199" s="1">
        <v>502</v>
      </c>
      <c r="E199" s="2" t="s">
        <v>655</v>
      </c>
      <c r="F199" s="4"/>
      <c r="G199" s="29">
        <f>G200</f>
        <v>4279.8999999999996</v>
      </c>
      <c r="H199" s="130">
        <f>H200</f>
        <v>4238.4456399999999</v>
      </c>
      <c r="I199" s="136">
        <f t="shared" si="8"/>
        <v>99.031417556484968</v>
      </c>
    </row>
    <row r="200" spans="1:9" s="20" customFormat="1" ht="13" x14ac:dyDescent="0.25">
      <c r="A200" s="46">
        <v>193</v>
      </c>
      <c r="B200" s="91" t="s">
        <v>443</v>
      </c>
      <c r="C200" s="7">
        <v>901</v>
      </c>
      <c r="D200" s="3">
        <v>502</v>
      </c>
      <c r="E200" s="4" t="s">
        <v>655</v>
      </c>
      <c r="F200" s="4" t="s">
        <v>58</v>
      </c>
      <c r="G200" s="32">
        <v>4279.8999999999996</v>
      </c>
      <c r="H200" s="153">
        <v>4238.4456399999999</v>
      </c>
      <c r="I200" s="135">
        <f t="shared" si="8"/>
        <v>99.031417556484968</v>
      </c>
    </row>
    <row r="201" spans="1:9" s="20" customFormat="1" ht="39" x14ac:dyDescent="0.3">
      <c r="A201" s="46">
        <v>194</v>
      </c>
      <c r="B201" s="92" t="s">
        <v>318</v>
      </c>
      <c r="C201" s="5">
        <v>901</v>
      </c>
      <c r="D201" s="57">
        <v>502</v>
      </c>
      <c r="E201" s="2" t="s">
        <v>200</v>
      </c>
      <c r="F201" s="2"/>
      <c r="G201" s="29">
        <f>G202</f>
        <v>21664.3</v>
      </c>
      <c r="H201" s="130">
        <f>H202</f>
        <v>21664.3</v>
      </c>
      <c r="I201" s="136">
        <f t="shared" si="8"/>
        <v>100</v>
      </c>
    </row>
    <row r="202" spans="1:9" s="20" customFormat="1" ht="52" x14ac:dyDescent="0.3">
      <c r="A202" s="46">
        <v>195</v>
      </c>
      <c r="B202" s="85" t="s">
        <v>198</v>
      </c>
      <c r="C202" s="5">
        <v>901</v>
      </c>
      <c r="D202" s="57">
        <v>502</v>
      </c>
      <c r="E202" s="2" t="s">
        <v>199</v>
      </c>
      <c r="F202" s="2"/>
      <c r="G202" s="29">
        <f>G203</f>
        <v>21664.3</v>
      </c>
      <c r="H202" s="130">
        <f>H203</f>
        <v>21664.3</v>
      </c>
      <c r="I202" s="136">
        <f t="shared" si="8"/>
        <v>100</v>
      </c>
    </row>
    <row r="203" spans="1:9" s="20" customFormat="1" ht="39" x14ac:dyDescent="0.25">
      <c r="A203" s="46">
        <v>196</v>
      </c>
      <c r="B203" s="91" t="s">
        <v>517</v>
      </c>
      <c r="C203" s="7">
        <v>901</v>
      </c>
      <c r="D203" s="58">
        <v>502</v>
      </c>
      <c r="E203" s="4" t="s">
        <v>199</v>
      </c>
      <c r="F203" s="4" t="s">
        <v>56</v>
      </c>
      <c r="G203" s="71">
        <f>13954+7710.3</f>
        <v>21664.3</v>
      </c>
      <c r="H203" s="132">
        <v>21664.3</v>
      </c>
      <c r="I203" s="135">
        <f t="shared" ref="I203:I266" si="10">H203/G203*100</f>
        <v>100</v>
      </c>
    </row>
    <row r="204" spans="1:9" ht="26" x14ac:dyDescent="0.3">
      <c r="A204" s="46">
        <v>197</v>
      </c>
      <c r="B204" s="28" t="s">
        <v>243</v>
      </c>
      <c r="C204" s="5">
        <v>901</v>
      </c>
      <c r="D204" s="57">
        <v>502</v>
      </c>
      <c r="E204" s="33" t="s">
        <v>244</v>
      </c>
      <c r="F204" s="55"/>
      <c r="G204" s="29">
        <f>G205+G207+G209</f>
        <v>27325.300000000003</v>
      </c>
      <c r="H204" s="130">
        <f>H205+H207+H209</f>
        <v>19428.35281</v>
      </c>
      <c r="I204" s="136">
        <f t="shared" si="10"/>
        <v>71.100236081580064</v>
      </c>
    </row>
    <row r="205" spans="1:9" ht="26" x14ac:dyDescent="0.3">
      <c r="A205" s="46">
        <v>198</v>
      </c>
      <c r="B205" s="85" t="s">
        <v>337</v>
      </c>
      <c r="C205" s="5">
        <v>901</v>
      </c>
      <c r="D205" s="57">
        <v>502</v>
      </c>
      <c r="E205" s="33" t="s">
        <v>647</v>
      </c>
      <c r="F205" s="2"/>
      <c r="G205" s="29">
        <f>G206</f>
        <v>50</v>
      </c>
      <c r="H205" s="130">
        <f>H206</f>
        <v>22</v>
      </c>
      <c r="I205" s="136">
        <f t="shared" si="10"/>
        <v>44</v>
      </c>
    </row>
    <row r="206" spans="1:9" ht="26" x14ac:dyDescent="0.25">
      <c r="A206" s="46">
        <v>199</v>
      </c>
      <c r="B206" s="91" t="s">
        <v>77</v>
      </c>
      <c r="C206" s="7">
        <v>901</v>
      </c>
      <c r="D206" s="58">
        <v>502</v>
      </c>
      <c r="E206" s="55" t="s">
        <v>647</v>
      </c>
      <c r="F206" s="4">
        <v>240</v>
      </c>
      <c r="G206" s="65">
        <v>50</v>
      </c>
      <c r="H206" s="131">
        <v>22</v>
      </c>
      <c r="I206" s="135">
        <f t="shared" si="10"/>
        <v>44</v>
      </c>
    </row>
    <row r="207" spans="1:9" ht="26" x14ac:dyDescent="0.3">
      <c r="A207" s="46">
        <v>200</v>
      </c>
      <c r="B207" s="85" t="s">
        <v>569</v>
      </c>
      <c r="C207" s="5">
        <v>901</v>
      </c>
      <c r="D207" s="57">
        <v>502</v>
      </c>
      <c r="E207" s="33" t="s">
        <v>568</v>
      </c>
      <c r="F207" s="4"/>
      <c r="G207" s="29">
        <f>G208</f>
        <v>12105.2</v>
      </c>
      <c r="H207" s="130">
        <f>H208</f>
        <v>9120.4800699999996</v>
      </c>
      <c r="I207" s="136">
        <f t="shared" si="10"/>
        <v>75.343489326900823</v>
      </c>
    </row>
    <row r="208" spans="1:9" ht="13" x14ac:dyDescent="0.25">
      <c r="A208" s="46">
        <v>201</v>
      </c>
      <c r="B208" s="91" t="s">
        <v>443</v>
      </c>
      <c r="C208" s="7">
        <v>901</v>
      </c>
      <c r="D208" s="58">
        <v>502</v>
      </c>
      <c r="E208" s="55" t="s">
        <v>568</v>
      </c>
      <c r="F208" s="4" t="s">
        <v>58</v>
      </c>
      <c r="G208" s="71">
        <v>12105.2</v>
      </c>
      <c r="H208" s="132">
        <v>9120.4800699999996</v>
      </c>
      <c r="I208" s="135">
        <f t="shared" si="10"/>
        <v>75.343489326900823</v>
      </c>
    </row>
    <row r="209" spans="1:9" ht="26" x14ac:dyDescent="0.3">
      <c r="A209" s="46">
        <v>202</v>
      </c>
      <c r="B209" s="92" t="s">
        <v>548</v>
      </c>
      <c r="C209" s="5">
        <v>901</v>
      </c>
      <c r="D209" s="1">
        <v>502</v>
      </c>
      <c r="E209" s="2" t="s">
        <v>547</v>
      </c>
      <c r="F209" s="4"/>
      <c r="G209" s="29">
        <f>G211+G210</f>
        <v>15170.1</v>
      </c>
      <c r="H209" s="130">
        <f>H211+H210</f>
        <v>10285.872740000001</v>
      </c>
      <c r="I209" s="136">
        <f t="shared" si="10"/>
        <v>67.803592197810175</v>
      </c>
    </row>
    <row r="210" spans="1:9" ht="26" x14ac:dyDescent="0.25">
      <c r="A210" s="46">
        <v>203</v>
      </c>
      <c r="B210" s="91" t="s">
        <v>77</v>
      </c>
      <c r="C210" s="7">
        <v>901</v>
      </c>
      <c r="D210" s="3">
        <v>502</v>
      </c>
      <c r="E210" s="4" t="s">
        <v>547</v>
      </c>
      <c r="F210" s="4" t="s">
        <v>78</v>
      </c>
      <c r="G210" s="65">
        <v>14105.9</v>
      </c>
      <c r="H210" s="131">
        <v>9331.5450700000001</v>
      </c>
      <c r="I210" s="135">
        <f t="shared" si="10"/>
        <v>66.153489461856381</v>
      </c>
    </row>
    <row r="211" spans="1:9" ht="13" x14ac:dyDescent="0.25">
      <c r="A211" s="46">
        <v>204</v>
      </c>
      <c r="B211" s="91" t="s">
        <v>443</v>
      </c>
      <c r="C211" s="7">
        <v>901</v>
      </c>
      <c r="D211" s="3">
        <v>502</v>
      </c>
      <c r="E211" s="4" t="s">
        <v>547</v>
      </c>
      <c r="F211" s="4" t="s">
        <v>58</v>
      </c>
      <c r="G211" s="65">
        <v>1064.2</v>
      </c>
      <c r="H211" s="131">
        <v>954.32767000000001</v>
      </c>
      <c r="I211" s="135">
        <f t="shared" si="10"/>
        <v>89.675593873332076</v>
      </c>
    </row>
    <row r="212" spans="1:9" ht="13" x14ac:dyDescent="0.3">
      <c r="A212" s="46">
        <v>205</v>
      </c>
      <c r="B212" s="85" t="s">
        <v>156</v>
      </c>
      <c r="C212" s="5">
        <v>901</v>
      </c>
      <c r="D212" s="87">
        <v>502</v>
      </c>
      <c r="E212" s="2" t="s">
        <v>189</v>
      </c>
      <c r="F212" s="2"/>
      <c r="G212" s="29">
        <f>G213+G215</f>
        <v>10776.7</v>
      </c>
      <c r="H212" s="130">
        <f>H213+H215</f>
        <v>10776.569240000001</v>
      </c>
      <c r="I212" s="136">
        <f t="shared" si="10"/>
        <v>99.998786641550751</v>
      </c>
    </row>
    <row r="213" spans="1:9" ht="26" x14ac:dyDescent="0.3">
      <c r="A213" s="46">
        <v>206</v>
      </c>
      <c r="B213" s="85" t="s">
        <v>364</v>
      </c>
      <c r="C213" s="5">
        <v>901</v>
      </c>
      <c r="D213" s="57">
        <v>502</v>
      </c>
      <c r="E213" s="2" t="s">
        <v>363</v>
      </c>
      <c r="F213" s="2"/>
      <c r="G213" s="29">
        <f>G214</f>
        <v>44.6</v>
      </c>
      <c r="H213" s="130">
        <f>H214</f>
        <v>44.51408</v>
      </c>
      <c r="I213" s="136">
        <f t="shared" si="10"/>
        <v>99.807354260089681</v>
      </c>
    </row>
    <row r="214" spans="1:9" ht="13" x14ac:dyDescent="0.25">
      <c r="A214" s="46">
        <v>207</v>
      </c>
      <c r="B214" s="91" t="s">
        <v>80</v>
      </c>
      <c r="C214" s="7">
        <v>901</v>
      </c>
      <c r="D214" s="58">
        <v>502</v>
      </c>
      <c r="E214" s="4" t="s">
        <v>363</v>
      </c>
      <c r="F214" s="4" t="s">
        <v>79</v>
      </c>
      <c r="G214" s="65">
        <v>44.6</v>
      </c>
      <c r="H214" s="131">
        <v>44.51408</v>
      </c>
      <c r="I214" s="135">
        <f t="shared" si="10"/>
        <v>99.807354260089681</v>
      </c>
    </row>
    <row r="215" spans="1:9" ht="13" x14ac:dyDescent="0.3">
      <c r="A215" s="46">
        <v>208</v>
      </c>
      <c r="B215" s="85" t="s">
        <v>680</v>
      </c>
      <c r="C215" s="5">
        <v>901</v>
      </c>
      <c r="D215" s="1">
        <v>502</v>
      </c>
      <c r="E215" s="10" t="s">
        <v>679</v>
      </c>
      <c r="F215" s="4"/>
      <c r="G215" s="29">
        <f>G216+G217</f>
        <v>10732.1</v>
      </c>
      <c r="H215" s="130">
        <f>H216+H217</f>
        <v>10732.05516</v>
      </c>
      <c r="I215" s="136">
        <f t="shared" si="10"/>
        <v>99.999582188015395</v>
      </c>
    </row>
    <row r="216" spans="1:9" ht="26" x14ac:dyDescent="0.25">
      <c r="A216" s="46">
        <v>209</v>
      </c>
      <c r="B216" s="91" t="s">
        <v>77</v>
      </c>
      <c r="C216" s="7">
        <v>901</v>
      </c>
      <c r="D216" s="3">
        <v>502</v>
      </c>
      <c r="E216" s="12" t="s">
        <v>679</v>
      </c>
      <c r="F216" s="4">
        <v>240</v>
      </c>
      <c r="G216" s="71">
        <v>2096.1</v>
      </c>
      <c r="H216" s="132">
        <v>2096.0551599999999</v>
      </c>
      <c r="I216" s="135">
        <f t="shared" si="10"/>
        <v>99.997860789084498</v>
      </c>
    </row>
    <row r="217" spans="1:9" ht="13" x14ac:dyDescent="0.25">
      <c r="A217" s="46">
        <v>210</v>
      </c>
      <c r="B217" s="91" t="s">
        <v>443</v>
      </c>
      <c r="C217" s="7">
        <v>901</v>
      </c>
      <c r="D217" s="58">
        <v>502</v>
      </c>
      <c r="E217" s="12" t="s">
        <v>679</v>
      </c>
      <c r="F217" s="4" t="s">
        <v>58</v>
      </c>
      <c r="G217" s="71">
        <v>8636</v>
      </c>
      <c r="H217" s="132">
        <v>8636</v>
      </c>
      <c r="I217" s="135">
        <f t="shared" si="10"/>
        <v>100</v>
      </c>
    </row>
    <row r="218" spans="1:9" ht="15.75" customHeight="1" x14ac:dyDescent="0.3">
      <c r="A218" s="46">
        <v>211</v>
      </c>
      <c r="B218" s="5" t="s">
        <v>16</v>
      </c>
      <c r="C218" s="5">
        <v>901</v>
      </c>
      <c r="D218" s="1">
        <v>503</v>
      </c>
      <c r="E218" s="2"/>
      <c r="F218" s="2"/>
      <c r="G218" s="29">
        <f>G237+G223+G219</f>
        <v>40108.300000000003</v>
      </c>
      <c r="H218" s="130">
        <f>H237+H223+H219</f>
        <v>39429.20031</v>
      </c>
      <c r="I218" s="136">
        <f t="shared" si="10"/>
        <v>98.306835019185542</v>
      </c>
    </row>
    <row r="219" spans="1:9" ht="39" x14ac:dyDescent="0.3">
      <c r="A219" s="46">
        <v>212</v>
      </c>
      <c r="B219" s="92" t="s">
        <v>749</v>
      </c>
      <c r="C219" s="5">
        <v>901</v>
      </c>
      <c r="D219" s="57">
        <v>503</v>
      </c>
      <c r="E219" s="2" t="s">
        <v>221</v>
      </c>
      <c r="F219" s="2"/>
      <c r="G219" s="29">
        <f t="shared" ref="G219:H221" si="11">G220</f>
        <v>432</v>
      </c>
      <c r="H219" s="130">
        <f t="shared" si="11"/>
        <v>432</v>
      </c>
      <c r="I219" s="136">
        <f t="shared" si="10"/>
        <v>100</v>
      </c>
    </row>
    <row r="220" spans="1:9" ht="39" x14ac:dyDescent="0.3">
      <c r="A220" s="46">
        <v>213</v>
      </c>
      <c r="B220" s="92" t="s">
        <v>159</v>
      </c>
      <c r="C220" s="5">
        <v>901</v>
      </c>
      <c r="D220" s="57">
        <v>503</v>
      </c>
      <c r="E220" s="2" t="s">
        <v>219</v>
      </c>
      <c r="F220" s="2"/>
      <c r="G220" s="29">
        <f t="shared" si="11"/>
        <v>432</v>
      </c>
      <c r="H220" s="130">
        <f t="shared" si="11"/>
        <v>432</v>
      </c>
      <c r="I220" s="136">
        <f t="shared" si="10"/>
        <v>100</v>
      </c>
    </row>
    <row r="221" spans="1:9" ht="26" x14ac:dyDescent="0.3">
      <c r="A221" s="46">
        <v>214</v>
      </c>
      <c r="B221" s="85" t="s">
        <v>521</v>
      </c>
      <c r="C221" s="5">
        <v>901</v>
      </c>
      <c r="D221" s="57">
        <v>503</v>
      </c>
      <c r="E221" s="2" t="s">
        <v>492</v>
      </c>
      <c r="F221" s="2"/>
      <c r="G221" s="29">
        <f t="shared" si="11"/>
        <v>432</v>
      </c>
      <c r="H221" s="130">
        <f t="shared" si="11"/>
        <v>432</v>
      </c>
      <c r="I221" s="136">
        <f t="shared" si="10"/>
        <v>100</v>
      </c>
    </row>
    <row r="222" spans="1:9" ht="26" x14ac:dyDescent="0.25">
      <c r="A222" s="46">
        <v>215</v>
      </c>
      <c r="B222" s="91" t="s">
        <v>77</v>
      </c>
      <c r="C222" s="7">
        <v>901</v>
      </c>
      <c r="D222" s="58">
        <v>503</v>
      </c>
      <c r="E222" s="4" t="s">
        <v>492</v>
      </c>
      <c r="F222" s="4" t="s">
        <v>78</v>
      </c>
      <c r="G222" s="65">
        <v>432</v>
      </c>
      <c r="H222" s="131">
        <v>432</v>
      </c>
      <c r="I222" s="135">
        <f t="shared" si="10"/>
        <v>100</v>
      </c>
    </row>
    <row r="223" spans="1:9" s="21" customFormat="1" ht="39" x14ac:dyDescent="0.3">
      <c r="A223" s="46">
        <v>216</v>
      </c>
      <c r="B223" s="28" t="s">
        <v>609</v>
      </c>
      <c r="C223" s="5">
        <v>901</v>
      </c>
      <c r="D223" s="1">
        <v>503</v>
      </c>
      <c r="E223" s="2" t="s">
        <v>351</v>
      </c>
      <c r="F223" s="2"/>
      <c r="G223" s="29">
        <f>G226+G229+G231+G233+G235+G224</f>
        <v>36359.9</v>
      </c>
      <c r="H223" s="130">
        <f>H226+H229+H231+H233+H235+H224</f>
        <v>35680.932160000004</v>
      </c>
      <c r="I223" s="136">
        <f t="shared" si="10"/>
        <v>98.132646569435011</v>
      </c>
    </row>
    <row r="224" spans="1:9" s="21" customFormat="1" ht="26" x14ac:dyDescent="0.3">
      <c r="A224" s="46">
        <v>217</v>
      </c>
      <c r="B224" s="92" t="s">
        <v>357</v>
      </c>
      <c r="C224" s="5">
        <v>901</v>
      </c>
      <c r="D224" s="57">
        <v>503</v>
      </c>
      <c r="E224" s="33" t="s">
        <v>350</v>
      </c>
      <c r="F224" s="2"/>
      <c r="G224" s="29">
        <f>G225</f>
        <v>210</v>
      </c>
      <c r="H224" s="130">
        <f>H225</f>
        <v>210</v>
      </c>
      <c r="I224" s="136">
        <f t="shared" si="10"/>
        <v>100</v>
      </c>
    </row>
    <row r="225" spans="1:9" s="21" customFormat="1" ht="26" x14ac:dyDescent="0.3">
      <c r="A225" s="46">
        <v>218</v>
      </c>
      <c r="B225" s="91" t="s">
        <v>77</v>
      </c>
      <c r="C225" s="7">
        <v>901</v>
      </c>
      <c r="D225" s="58">
        <v>503</v>
      </c>
      <c r="E225" s="4" t="s">
        <v>350</v>
      </c>
      <c r="F225" s="4" t="s">
        <v>78</v>
      </c>
      <c r="G225" s="65">
        <v>210</v>
      </c>
      <c r="H225" s="131">
        <v>210</v>
      </c>
      <c r="I225" s="135">
        <f t="shared" si="10"/>
        <v>100</v>
      </c>
    </row>
    <row r="226" spans="1:9" s="21" customFormat="1" ht="26" x14ac:dyDescent="0.3">
      <c r="A226" s="46">
        <v>219</v>
      </c>
      <c r="B226" s="28" t="s">
        <v>438</v>
      </c>
      <c r="C226" s="5">
        <v>901</v>
      </c>
      <c r="D226" s="1">
        <v>503</v>
      </c>
      <c r="E226" s="33" t="s">
        <v>352</v>
      </c>
      <c r="F226" s="2"/>
      <c r="G226" s="29">
        <f>G227+G228</f>
        <v>4838.8</v>
      </c>
      <c r="H226" s="130">
        <f>H227+H228</f>
        <v>4806.7689</v>
      </c>
      <c r="I226" s="136">
        <f t="shared" si="10"/>
        <v>99.338036289989248</v>
      </c>
    </row>
    <row r="227" spans="1:9" s="21" customFormat="1" ht="26" x14ac:dyDescent="0.3">
      <c r="A227" s="46">
        <v>220</v>
      </c>
      <c r="B227" s="7" t="s">
        <v>77</v>
      </c>
      <c r="C227" s="7">
        <v>901</v>
      </c>
      <c r="D227" s="3">
        <v>503</v>
      </c>
      <c r="E227" s="55" t="s">
        <v>352</v>
      </c>
      <c r="F227" s="4" t="s">
        <v>78</v>
      </c>
      <c r="G227" s="65">
        <v>1053.4000000000001</v>
      </c>
      <c r="H227" s="131">
        <v>1032.94884</v>
      </c>
      <c r="I227" s="135">
        <f t="shared" si="10"/>
        <v>98.058557053351052</v>
      </c>
    </row>
    <row r="228" spans="1:9" s="21" customFormat="1" ht="13" x14ac:dyDescent="0.3">
      <c r="A228" s="46">
        <v>221</v>
      </c>
      <c r="B228" s="91" t="s">
        <v>86</v>
      </c>
      <c r="C228" s="7">
        <v>901</v>
      </c>
      <c r="D228" s="58">
        <v>503</v>
      </c>
      <c r="E228" s="55" t="s">
        <v>352</v>
      </c>
      <c r="F228" s="4" t="s">
        <v>85</v>
      </c>
      <c r="G228" s="65">
        <v>3785.4</v>
      </c>
      <c r="H228" s="131">
        <v>3773.82006</v>
      </c>
      <c r="I228" s="135">
        <f t="shared" si="10"/>
        <v>99.694089396100807</v>
      </c>
    </row>
    <row r="229" spans="1:9" s="21" customFormat="1" ht="39" x14ac:dyDescent="0.3">
      <c r="A229" s="46">
        <v>222</v>
      </c>
      <c r="B229" s="5" t="s">
        <v>475</v>
      </c>
      <c r="C229" s="5">
        <v>901</v>
      </c>
      <c r="D229" s="57">
        <v>503</v>
      </c>
      <c r="E229" s="2" t="s">
        <v>466</v>
      </c>
      <c r="F229" s="2"/>
      <c r="G229" s="29">
        <f>G230</f>
        <v>3870.4</v>
      </c>
      <c r="H229" s="130">
        <f>H230</f>
        <v>3869.7409200000002</v>
      </c>
      <c r="I229" s="136">
        <f t="shared" si="10"/>
        <v>99.982971269119474</v>
      </c>
    </row>
    <row r="230" spans="1:9" s="21" customFormat="1" ht="26" x14ac:dyDescent="0.3">
      <c r="A230" s="46">
        <v>223</v>
      </c>
      <c r="B230" s="7" t="s">
        <v>77</v>
      </c>
      <c r="C230" s="7">
        <v>901</v>
      </c>
      <c r="D230" s="58">
        <v>503</v>
      </c>
      <c r="E230" s="4" t="s">
        <v>466</v>
      </c>
      <c r="F230" s="4" t="s">
        <v>78</v>
      </c>
      <c r="G230" s="65">
        <f>3880-9.6</f>
        <v>3870.4</v>
      </c>
      <c r="H230" s="131">
        <v>3869.7409200000002</v>
      </c>
      <c r="I230" s="135">
        <f t="shared" si="10"/>
        <v>99.982971269119474</v>
      </c>
    </row>
    <row r="231" spans="1:9" ht="39" x14ac:dyDescent="0.3">
      <c r="A231" s="46">
        <v>224</v>
      </c>
      <c r="B231" s="5" t="s">
        <v>468</v>
      </c>
      <c r="C231" s="5">
        <v>901</v>
      </c>
      <c r="D231" s="1">
        <v>503</v>
      </c>
      <c r="E231" s="2" t="s">
        <v>467</v>
      </c>
      <c r="F231" s="2"/>
      <c r="G231" s="29">
        <f>G232</f>
        <v>22094.6</v>
      </c>
      <c r="H231" s="130">
        <f>H232</f>
        <v>21688.561280000002</v>
      </c>
      <c r="I231" s="136">
        <f t="shared" si="10"/>
        <v>98.162271686294403</v>
      </c>
    </row>
    <row r="232" spans="1:9" s="20" customFormat="1" ht="26" x14ac:dyDescent="0.25">
      <c r="A232" s="46">
        <v>225</v>
      </c>
      <c r="B232" s="7" t="s">
        <v>77</v>
      </c>
      <c r="C232" s="7">
        <v>901</v>
      </c>
      <c r="D232" s="3">
        <v>503</v>
      </c>
      <c r="E232" s="4" t="s">
        <v>467</v>
      </c>
      <c r="F232" s="4">
        <v>240</v>
      </c>
      <c r="G232" s="65">
        <v>22094.6</v>
      </c>
      <c r="H232" s="131">
        <v>21688.561280000002</v>
      </c>
      <c r="I232" s="135">
        <f t="shared" si="10"/>
        <v>98.162271686294403</v>
      </c>
    </row>
    <row r="233" spans="1:9" ht="26" x14ac:dyDescent="0.3">
      <c r="A233" s="46">
        <v>226</v>
      </c>
      <c r="B233" s="5" t="s">
        <v>469</v>
      </c>
      <c r="C233" s="5">
        <v>901</v>
      </c>
      <c r="D233" s="1">
        <v>503</v>
      </c>
      <c r="E233" s="2" t="s">
        <v>470</v>
      </c>
      <c r="F233" s="2"/>
      <c r="G233" s="29">
        <f>G234</f>
        <v>1339.4</v>
      </c>
      <c r="H233" s="130">
        <f>H234</f>
        <v>1249.35169</v>
      </c>
      <c r="I233" s="136">
        <f t="shared" si="10"/>
        <v>93.276966552187531</v>
      </c>
    </row>
    <row r="234" spans="1:9" ht="27" customHeight="1" x14ac:dyDescent="0.25">
      <c r="A234" s="46">
        <v>227</v>
      </c>
      <c r="B234" s="7" t="s">
        <v>77</v>
      </c>
      <c r="C234" s="7">
        <v>901</v>
      </c>
      <c r="D234" s="3">
        <v>503</v>
      </c>
      <c r="E234" s="4" t="s">
        <v>470</v>
      </c>
      <c r="F234" s="4">
        <v>240</v>
      </c>
      <c r="G234" s="65">
        <v>1339.4</v>
      </c>
      <c r="H234" s="131">
        <v>1249.35169</v>
      </c>
      <c r="I234" s="135">
        <f t="shared" si="10"/>
        <v>93.276966552187531</v>
      </c>
    </row>
    <row r="235" spans="1:9" ht="39" x14ac:dyDescent="0.3">
      <c r="A235" s="46">
        <v>228</v>
      </c>
      <c r="B235" s="5" t="s">
        <v>546</v>
      </c>
      <c r="C235" s="5">
        <v>901</v>
      </c>
      <c r="D235" s="1">
        <v>503</v>
      </c>
      <c r="E235" s="2" t="s">
        <v>471</v>
      </c>
      <c r="F235" s="2"/>
      <c r="G235" s="29">
        <f>G236</f>
        <v>4006.7</v>
      </c>
      <c r="H235" s="130">
        <f>H236</f>
        <v>3856.5093700000002</v>
      </c>
      <c r="I235" s="136">
        <f t="shared" si="10"/>
        <v>96.251512965782325</v>
      </c>
    </row>
    <row r="236" spans="1:9" ht="27" customHeight="1" x14ac:dyDescent="0.25">
      <c r="A236" s="46">
        <v>229</v>
      </c>
      <c r="B236" s="7" t="s">
        <v>77</v>
      </c>
      <c r="C236" s="7">
        <v>901</v>
      </c>
      <c r="D236" s="3">
        <v>503</v>
      </c>
      <c r="E236" s="4" t="s">
        <v>471</v>
      </c>
      <c r="F236" s="4">
        <v>240</v>
      </c>
      <c r="G236" s="65">
        <v>4006.7</v>
      </c>
      <c r="H236" s="131">
        <v>3856.5093700000002</v>
      </c>
      <c r="I236" s="135">
        <f t="shared" si="10"/>
        <v>96.251512965782325</v>
      </c>
    </row>
    <row r="237" spans="1:9" s="21" customFormat="1" ht="13" x14ac:dyDescent="0.3">
      <c r="A237" s="46">
        <v>230</v>
      </c>
      <c r="B237" s="5" t="s">
        <v>156</v>
      </c>
      <c r="C237" s="5">
        <v>901</v>
      </c>
      <c r="D237" s="1">
        <v>503</v>
      </c>
      <c r="E237" s="2" t="s">
        <v>189</v>
      </c>
      <c r="F237" s="2"/>
      <c r="G237" s="29">
        <f>G244+G238+G242+G240+G250+G252+G246+G248</f>
        <v>3316.3999999999996</v>
      </c>
      <c r="H237" s="130">
        <f>H244+H238+H242+H240+H250+H252+H246+H248</f>
        <v>3316.2681499999999</v>
      </c>
      <c r="I237" s="136">
        <f t="shared" si="10"/>
        <v>99.996024303461596</v>
      </c>
    </row>
    <row r="238" spans="1:9" s="21" customFormat="1" ht="39" x14ac:dyDescent="0.3">
      <c r="A238" s="46">
        <v>231</v>
      </c>
      <c r="B238" s="85" t="s">
        <v>699</v>
      </c>
      <c r="C238" s="5">
        <v>901</v>
      </c>
      <c r="D238" s="87">
        <v>503</v>
      </c>
      <c r="E238" s="2" t="s">
        <v>700</v>
      </c>
      <c r="F238" s="4"/>
      <c r="G238" s="29">
        <f>G239</f>
        <v>244.5</v>
      </c>
      <c r="H238" s="130">
        <f>H239</f>
        <v>244.5</v>
      </c>
      <c r="I238" s="136">
        <f t="shared" si="10"/>
        <v>100</v>
      </c>
    </row>
    <row r="239" spans="1:9" s="21" customFormat="1" ht="26" x14ac:dyDescent="0.3">
      <c r="A239" s="46">
        <v>232</v>
      </c>
      <c r="B239" s="91" t="s">
        <v>77</v>
      </c>
      <c r="C239" s="7">
        <v>901</v>
      </c>
      <c r="D239" s="88">
        <v>503</v>
      </c>
      <c r="E239" s="4" t="s">
        <v>700</v>
      </c>
      <c r="F239" s="4" t="s">
        <v>78</v>
      </c>
      <c r="G239" s="65">
        <v>244.5</v>
      </c>
      <c r="H239" s="131">
        <v>244.5</v>
      </c>
      <c r="I239" s="135">
        <f t="shared" si="10"/>
        <v>100</v>
      </c>
    </row>
    <row r="240" spans="1:9" s="21" customFormat="1" ht="39" x14ac:dyDescent="0.3">
      <c r="A240" s="46">
        <v>233</v>
      </c>
      <c r="B240" s="85" t="s">
        <v>701</v>
      </c>
      <c r="C240" s="5">
        <v>901</v>
      </c>
      <c r="D240" s="57">
        <v>503</v>
      </c>
      <c r="E240" s="2" t="s">
        <v>702</v>
      </c>
      <c r="F240" s="4"/>
      <c r="G240" s="29">
        <f>G241</f>
        <v>249.1</v>
      </c>
      <c r="H240" s="130">
        <f>H241</f>
        <v>249.1</v>
      </c>
      <c r="I240" s="136">
        <f t="shared" si="10"/>
        <v>100</v>
      </c>
    </row>
    <row r="241" spans="1:9" s="21" customFormat="1" ht="26" x14ac:dyDescent="0.3">
      <c r="A241" s="46">
        <v>234</v>
      </c>
      <c r="B241" s="91" t="s">
        <v>77</v>
      </c>
      <c r="C241" s="7">
        <v>901</v>
      </c>
      <c r="D241" s="58">
        <v>503</v>
      </c>
      <c r="E241" s="4" t="s">
        <v>702</v>
      </c>
      <c r="F241" s="4" t="s">
        <v>78</v>
      </c>
      <c r="G241" s="65">
        <v>249.1</v>
      </c>
      <c r="H241" s="131">
        <v>249.1</v>
      </c>
      <c r="I241" s="135">
        <f t="shared" si="10"/>
        <v>100</v>
      </c>
    </row>
    <row r="242" spans="1:9" s="21" customFormat="1" ht="26" x14ac:dyDescent="0.3">
      <c r="A242" s="46">
        <v>235</v>
      </c>
      <c r="B242" s="85" t="s">
        <v>364</v>
      </c>
      <c r="C242" s="7">
        <v>901</v>
      </c>
      <c r="D242" s="57">
        <v>503</v>
      </c>
      <c r="E242" s="2" t="s">
        <v>363</v>
      </c>
      <c r="F242" s="2"/>
      <c r="G242" s="29">
        <f>G243</f>
        <v>311.5</v>
      </c>
      <c r="H242" s="130">
        <f>H243</f>
        <v>311.43400000000003</v>
      </c>
      <c r="I242" s="136">
        <f t="shared" si="10"/>
        <v>99.978812199036923</v>
      </c>
    </row>
    <row r="243" spans="1:9" s="21" customFormat="1" ht="13" x14ac:dyDescent="0.3">
      <c r="A243" s="46">
        <v>236</v>
      </c>
      <c r="B243" s="91" t="s">
        <v>80</v>
      </c>
      <c r="C243" s="7">
        <v>901</v>
      </c>
      <c r="D243" s="58">
        <v>503</v>
      </c>
      <c r="E243" s="4" t="s">
        <v>363</v>
      </c>
      <c r="F243" s="4" t="s">
        <v>79</v>
      </c>
      <c r="G243" s="65">
        <v>311.5</v>
      </c>
      <c r="H243" s="131">
        <v>311.43400000000003</v>
      </c>
      <c r="I243" s="135">
        <f t="shared" si="10"/>
        <v>99.978812199036923</v>
      </c>
    </row>
    <row r="244" spans="1:9" s="21" customFormat="1" ht="36" customHeight="1" x14ac:dyDescent="0.3">
      <c r="A244" s="46">
        <v>237</v>
      </c>
      <c r="B244" s="28" t="s">
        <v>654</v>
      </c>
      <c r="C244" s="5">
        <v>901</v>
      </c>
      <c r="D244" s="1">
        <v>503</v>
      </c>
      <c r="E244" s="33" t="s">
        <v>340</v>
      </c>
      <c r="F244" s="2"/>
      <c r="G244" s="29">
        <f>G245</f>
        <v>882</v>
      </c>
      <c r="H244" s="130">
        <f>H245</f>
        <v>881.93415000000005</v>
      </c>
      <c r="I244" s="136">
        <f t="shared" si="10"/>
        <v>99.99253401360545</v>
      </c>
    </row>
    <row r="245" spans="1:9" ht="29.25" customHeight="1" x14ac:dyDescent="0.25">
      <c r="A245" s="46">
        <v>238</v>
      </c>
      <c r="B245" s="7" t="s">
        <v>77</v>
      </c>
      <c r="C245" s="7">
        <v>901</v>
      </c>
      <c r="D245" s="3">
        <v>503</v>
      </c>
      <c r="E245" s="55" t="s">
        <v>340</v>
      </c>
      <c r="F245" s="4">
        <v>240</v>
      </c>
      <c r="G245" s="65">
        <v>882</v>
      </c>
      <c r="H245" s="131">
        <v>881.93415000000005</v>
      </c>
      <c r="I245" s="135">
        <f t="shared" si="10"/>
        <v>99.99253401360545</v>
      </c>
    </row>
    <row r="246" spans="1:9" ht="29.25" customHeight="1" x14ac:dyDescent="0.3">
      <c r="A246" s="46">
        <v>239</v>
      </c>
      <c r="B246" s="92" t="s">
        <v>680</v>
      </c>
      <c r="C246" s="5">
        <v>901</v>
      </c>
      <c r="D246" s="57">
        <v>503</v>
      </c>
      <c r="E246" s="33" t="s">
        <v>679</v>
      </c>
      <c r="F246" s="2"/>
      <c r="G246" s="29">
        <f>G247</f>
        <v>200</v>
      </c>
      <c r="H246" s="130">
        <f>H247</f>
        <v>200</v>
      </c>
      <c r="I246" s="136">
        <f t="shared" si="10"/>
        <v>100</v>
      </c>
    </row>
    <row r="247" spans="1:9" ht="29.25" customHeight="1" x14ac:dyDescent="0.25">
      <c r="A247" s="46">
        <v>240</v>
      </c>
      <c r="B247" s="91" t="s">
        <v>77</v>
      </c>
      <c r="C247" s="7">
        <v>901</v>
      </c>
      <c r="D247" s="58">
        <v>503</v>
      </c>
      <c r="E247" s="55" t="s">
        <v>679</v>
      </c>
      <c r="F247" s="4">
        <v>240</v>
      </c>
      <c r="G247" s="71">
        <v>200</v>
      </c>
      <c r="H247" s="132">
        <v>200</v>
      </c>
      <c r="I247" s="135">
        <f t="shared" si="10"/>
        <v>100</v>
      </c>
    </row>
    <row r="248" spans="1:9" ht="29.25" customHeight="1" x14ac:dyDescent="0.3">
      <c r="A248" s="46">
        <v>241</v>
      </c>
      <c r="B248" s="92" t="s">
        <v>738</v>
      </c>
      <c r="C248" s="5">
        <v>901</v>
      </c>
      <c r="D248" s="57">
        <v>503</v>
      </c>
      <c r="E248" s="33" t="s">
        <v>733</v>
      </c>
      <c r="F248" s="2"/>
      <c r="G248" s="29">
        <f>G249</f>
        <v>613</v>
      </c>
      <c r="H248" s="130">
        <f>H249</f>
        <v>613</v>
      </c>
      <c r="I248" s="136">
        <f t="shared" si="10"/>
        <v>100</v>
      </c>
    </row>
    <row r="249" spans="1:9" ht="29.25" customHeight="1" x14ac:dyDescent="0.25">
      <c r="A249" s="46">
        <v>242</v>
      </c>
      <c r="B249" s="91" t="s">
        <v>77</v>
      </c>
      <c r="C249" s="7">
        <v>901</v>
      </c>
      <c r="D249" s="58">
        <v>503</v>
      </c>
      <c r="E249" s="55" t="s">
        <v>733</v>
      </c>
      <c r="F249" s="4">
        <v>240</v>
      </c>
      <c r="G249" s="71">
        <v>613</v>
      </c>
      <c r="H249" s="132">
        <v>613</v>
      </c>
      <c r="I249" s="135">
        <f t="shared" si="10"/>
        <v>100</v>
      </c>
    </row>
    <row r="250" spans="1:9" ht="57" customHeight="1" x14ac:dyDescent="0.3">
      <c r="A250" s="46">
        <v>243</v>
      </c>
      <c r="B250" s="85" t="s">
        <v>703</v>
      </c>
      <c r="C250" s="5">
        <v>901</v>
      </c>
      <c r="D250" s="57">
        <v>503</v>
      </c>
      <c r="E250" s="33" t="s">
        <v>704</v>
      </c>
      <c r="F250" s="4"/>
      <c r="G250" s="29">
        <f>G251</f>
        <v>526.6</v>
      </c>
      <c r="H250" s="130">
        <f>H251</f>
        <v>526.6</v>
      </c>
      <c r="I250" s="136">
        <f t="shared" si="10"/>
        <v>100</v>
      </c>
    </row>
    <row r="251" spans="1:9" ht="29.25" customHeight="1" x14ac:dyDescent="0.25">
      <c r="A251" s="46">
        <v>244</v>
      </c>
      <c r="B251" s="91" t="s">
        <v>77</v>
      </c>
      <c r="C251" s="7">
        <v>901</v>
      </c>
      <c r="D251" s="58">
        <v>503</v>
      </c>
      <c r="E251" s="55" t="s">
        <v>704</v>
      </c>
      <c r="F251" s="4" t="s">
        <v>78</v>
      </c>
      <c r="G251" s="65">
        <f>326.6+200</f>
        <v>526.6</v>
      </c>
      <c r="H251" s="131">
        <v>526.6</v>
      </c>
      <c r="I251" s="135">
        <f t="shared" si="10"/>
        <v>100</v>
      </c>
    </row>
    <row r="252" spans="1:9" ht="54.75" customHeight="1" x14ac:dyDescent="0.3">
      <c r="A252" s="46">
        <v>245</v>
      </c>
      <c r="B252" s="85" t="s">
        <v>728</v>
      </c>
      <c r="C252" s="5">
        <v>901</v>
      </c>
      <c r="D252" s="57">
        <v>503</v>
      </c>
      <c r="E252" s="33" t="s">
        <v>705</v>
      </c>
      <c r="F252" s="4"/>
      <c r="G252" s="29">
        <f>G253</f>
        <v>289.7</v>
      </c>
      <c r="H252" s="130">
        <f>H253</f>
        <v>289.7</v>
      </c>
      <c r="I252" s="136">
        <f t="shared" si="10"/>
        <v>100</v>
      </c>
    </row>
    <row r="253" spans="1:9" ht="29.25" customHeight="1" x14ac:dyDescent="0.25">
      <c r="A253" s="46">
        <v>246</v>
      </c>
      <c r="B253" s="91" t="s">
        <v>77</v>
      </c>
      <c r="C253" s="7">
        <v>901</v>
      </c>
      <c r="D253" s="58">
        <v>503</v>
      </c>
      <c r="E253" s="55" t="s">
        <v>705</v>
      </c>
      <c r="F253" s="4" t="s">
        <v>78</v>
      </c>
      <c r="G253" s="65">
        <v>289.7</v>
      </c>
      <c r="H253" s="131">
        <v>289.7</v>
      </c>
      <c r="I253" s="135">
        <f t="shared" si="10"/>
        <v>100</v>
      </c>
    </row>
    <row r="254" spans="1:9" ht="18" customHeight="1" x14ac:dyDescent="0.3">
      <c r="A254" s="46">
        <v>247</v>
      </c>
      <c r="B254" s="5" t="s">
        <v>17</v>
      </c>
      <c r="C254" s="5">
        <v>901</v>
      </c>
      <c r="D254" s="1">
        <v>505</v>
      </c>
      <c r="E254" s="2"/>
      <c r="F254" s="2"/>
      <c r="G254" s="29">
        <f>G255+G264</f>
        <v>12894.300000000001</v>
      </c>
      <c r="H254" s="130">
        <f>H255+H264</f>
        <v>12889.468419999999</v>
      </c>
      <c r="I254" s="136">
        <f t="shared" si="10"/>
        <v>99.962529334667238</v>
      </c>
    </row>
    <row r="255" spans="1:9" ht="39" x14ac:dyDescent="0.3">
      <c r="A255" s="46">
        <v>248</v>
      </c>
      <c r="B255" s="85" t="s">
        <v>595</v>
      </c>
      <c r="C255" s="5">
        <v>901</v>
      </c>
      <c r="D255" s="1">
        <v>505</v>
      </c>
      <c r="E255" s="2" t="s">
        <v>201</v>
      </c>
      <c r="F255" s="2"/>
      <c r="G255" s="29">
        <f>G260+G256</f>
        <v>11420.6</v>
      </c>
      <c r="H255" s="130">
        <f>H260+H256</f>
        <v>11419.683999999999</v>
      </c>
      <c r="I255" s="136">
        <f t="shared" si="10"/>
        <v>99.991979405635419</v>
      </c>
    </row>
    <row r="256" spans="1:9" ht="39" x14ac:dyDescent="0.3">
      <c r="A256" s="46">
        <v>249</v>
      </c>
      <c r="B256" s="28" t="s">
        <v>318</v>
      </c>
      <c r="C256" s="5">
        <v>901</v>
      </c>
      <c r="D256" s="1">
        <v>505</v>
      </c>
      <c r="E256" s="2" t="s">
        <v>200</v>
      </c>
      <c r="F256" s="2"/>
      <c r="G256" s="29">
        <f>G257</f>
        <v>1000</v>
      </c>
      <c r="H256" s="130">
        <f>H257</f>
        <v>999.98400000000004</v>
      </c>
      <c r="I256" s="136">
        <f t="shared" si="10"/>
        <v>99.998400000000004</v>
      </c>
    </row>
    <row r="257" spans="1:9" s="21" customFormat="1" ht="54.75" customHeight="1" x14ac:dyDescent="0.3">
      <c r="A257" s="46">
        <v>250</v>
      </c>
      <c r="B257" s="5" t="s">
        <v>103</v>
      </c>
      <c r="C257" s="5">
        <v>901</v>
      </c>
      <c r="D257" s="1">
        <v>505</v>
      </c>
      <c r="E257" s="2" t="s">
        <v>199</v>
      </c>
      <c r="F257" s="2"/>
      <c r="G257" s="29">
        <f>G258+G259</f>
        <v>1000</v>
      </c>
      <c r="H257" s="130">
        <f>H258+H259</f>
        <v>999.98400000000004</v>
      </c>
      <c r="I257" s="136">
        <f t="shared" si="10"/>
        <v>99.998400000000004</v>
      </c>
    </row>
    <row r="258" spans="1:9" s="21" customFormat="1" ht="15.75" customHeight="1" x14ac:dyDescent="0.3">
      <c r="A258" s="46">
        <v>251</v>
      </c>
      <c r="B258" s="7" t="s">
        <v>45</v>
      </c>
      <c r="C258" s="7">
        <v>901</v>
      </c>
      <c r="D258" s="3">
        <v>505</v>
      </c>
      <c r="E258" s="4" t="s">
        <v>199</v>
      </c>
      <c r="F258" s="4" t="s">
        <v>44</v>
      </c>
      <c r="G258" s="71">
        <f>360+6.5</f>
        <v>366.5</v>
      </c>
      <c r="H258" s="132">
        <v>366.51</v>
      </c>
      <c r="I258" s="135">
        <f t="shared" si="10"/>
        <v>100.00272851296043</v>
      </c>
    </row>
    <row r="259" spans="1:9" s="21" customFormat="1" ht="24.75" customHeight="1" x14ac:dyDescent="0.3">
      <c r="A259" s="46">
        <v>252</v>
      </c>
      <c r="B259" s="7" t="s">
        <v>77</v>
      </c>
      <c r="C259" s="7">
        <v>901</v>
      </c>
      <c r="D259" s="3">
        <v>505</v>
      </c>
      <c r="E259" s="4" t="s">
        <v>199</v>
      </c>
      <c r="F259" s="4" t="s">
        <v>78</v>
      </c>
      <c r="G259" s="71">
        <f>40+593.5</f>
        <v>633.5</v>
      </c>
      <c r="H259" s="132">
        <v>633.47400000000005</v>
      </c>
      <c r="I259" s="135">
        <f t="shared" si="10"/>
        <v>99.995895816890297</v>
      </c>
    </row>
    <row r="260" spans="1:9" ht="52" x14ac:dyDescent="0.3">
      <c r="A260" s="46">
        <v>253</v>
      </c>
      <c r="B260" s="85" t="s">
        <v>621</v>
      </c>
      <c r="C260" s="5">
        <v>901</v>
      </c>
      <c r="D260" s="57">
        <v>505</v>
      </c>
      <c r="E260" s="2" t="s">
        <v>481</v>
      </c>
      <c r="F260" s="2"/>
      <c r="G260" s="29">
        <f>G261</f>
        <v>10420.6</v>
      </c>
      <c r="H260" s="130">
        <f>H261</f>
        <v>10419.699999999999</v>
      </c>
      <c r="I260" s="136">
        <f t="shared" si="10"/>
        <v>99.99136326123255</v>
      </c>
    </row>
    <row r="261" spans="1:9" ht="27" customHeight="1" x14ac:dyDescent="0.3">
      <c r="A261" s="46">
        <v>254</v>
      </c>
      <c r="B261" s="85" t="s">
        <v>115</v>
      </c>
      <c r="C261" s="5">
        <v>901</v>
      </c>
      <c r="D261" s="57">
        <v>505</v>
      </c>
      <c r="E261" s="2" t="s">
        <v>622</v>
      </c>
      <c r="F261" s="2"/>
      <c r="G261" s="29">
        <f>G262+G263</f>
        <v>10420.6</v>
      </c>
      <c r="H261" s="130">
        <f>H262+H263</f>
        <v>10419.699999999999</v>
      </c>
      <c r="I261" s="136">
        <f t="shared" si="10"/>
        <v>99.99136326123255</v>
      </c>
    </row>
    <row r="262" spans="1:9" ht="13" x14ac:dyDescent="0.25">
      <c r="A262" s="46">
        <v>255</v>
      </c>
      <c r="B262" s="91" t="s">
        <v>45</v>
      </c>
      <c r="C262" s="7">
        <v>901</v>
      </c>
      <c r="D262" s="58">
        <v>505</v>
      </c>
      <c r="E262" s="4" t="s">
        <v>622</v>
      </c>
      <c r="F262" s="4" t="s">
        <v>44</v>
      </c>
      <c r="G262" s="65">
        <f>9304.7+1090.6</f>
        <v>10395.300000000001</v>
      </c>
      <c r="H262" s="131">
        <v>10395.299999999999</v>
      </c>
      <c r="I262" s="135">
        <f t="shared" si="10"/>
        <v>99.999999999999972</v>
      </c>
    </row>
    <row r="263" spans="1:9" ht="26" x14ac:dyDescent="0.25">
      <c r="A263" s="46">
        <v>256</v>
      </c>
      <c r="B263" s="91" t="s">
        <v>77</v>
      </c>
      <c r="C263" s="7">
        <v>901</v>
      </c>
      <c r="D263" s="58">
        <v>505</v>
      </c>
      <c r="E263" s="4" t="s">
        <v>622</v>
      </c>
      <c r="F263" s="4">
        <v>240</v>
      </c>
      <c r="G263" s="65">
        <v>25.3</v>
      </c>
      <c r="H263" s="131">
        <v>24.4</v>
      </c>
      <c r="I263" s="135">
        <f t="shared" si="10"/>
        <v>96.442687747035563</v>
      </c>
    </row>
    <row r="264" spans="1:9" ht="13" x14ac:dyDescent="0.3">
      <c r="A264" s="46">
        <v>257</v>
      </c>
      <c r="B264" s="102" t="s">
        <v>156</v>
      </c>
      <c r="C264" s="5">
        <v>901</v>
      </c>
      <c r="D264" s="100">
        <v>505</v>
      </c>
      <c r="E264" s="96" t="s">
        <v>189</v>
      </c>
      <c r="F264" s="96"/>
      <c r="G264" s="29">
        <f>G267+G269+G265</f>
        <v>1473.7</v>
      </c>
      <c r="H264" s="130">
        <f>H267+H269+H265</f>
        <v>1469.78442</v>
      </c>
      <c r="I264" s="136">
        <f t="shared" si="10"/>
        <v>99.734302775327393</v>
      </c>
    </row>
    <row r="265" spans="1:9" ht="26" x14ac:dyDescent="0.3">
      <c r="A265" s="46">
        <v>258</v>
      </c>
      <c r="B265" s="85" t="s">
        <v>364</v>
      </c>
      <c r="C265" s="5">
        <v>901</v>
      </c>
      <c r="D265" s="100">
        <v>505</v>
      </c>
      <c r="E265" s="2" t="s">
        <v>363</v>
      </c>
      <c r="F265" s="2"/>
      <c r="G265" s="29">
        <f>G266</f>
        <v>1200</v>
      </c>
      <c r="H265" s="130">
        <f>H266</f>
        <v>1200</v>
      </c>
      <c r="I265" s="136">
        <f t="shared" si="10"/>
        <v>100</v>
      </c>
    </row>
    <row r="266" spans="1:9" ht="26" x14ac:dyDescent="0.25">
      <c r="A266" s="46">
        <v>259</v>
      </c>
      <c r="B266" s="103" t="s">
        <v>77</v>
      </c>
      <c r="C266" s="7">
        <v>901</v>
      </c>
      <c r="D266" s="101">
        <v>505</v>
      </c>
      <c r="E266" s="99" t="s">
        <v>363</v>
      </c>
      <c r="F266" s="97">
        <v>240</v>
      </c>
      <c r="G266" s="65">
        <v>1200</v>
      </c>
      <c r="H266" s="131">
        <v>1200</v>
      </c>
      <c r="I266" s="135">
        <f t="shared" si="10"/>
        <v>100</v>
      </c>
    </row>
    <row r="267" spans="1:9" ht="26" x14ac:dyDescent="0.3">
      <c r="A267" s="46">
        <v>260</v>
      </c>
      <c r="B267" s="104" t="s">
        <v>445</v>
      </c>
      <c r="C267" s="5">
        <v>901</v>
      </c>
      <c r="D267" s="100">
        <v>505</v>
      </c>
      <c r="E267" s="98" t="s">
        <v>444</v>
      </c>
      <c r="F267" s="96"/>
      <c r="G267" s="29">
        <f>G268</f>
        <v>76</v>
      </c>
      <c r="H267" s="130">
        <f>H268</f>
        <v>72.084419999999994</v>
      </c>
      <c r="I267" s="136">
        <f t="shared" ref="I267:I330" si="12">H267/G267*100</f>
        <v>94.847921052631563</v>
      </c>
    </row>
    <row r="268" spans="1:9" ht="26" x14ac:dyDescent="0.25">
      <c r="A268" s="46">
        <v>261</v>
      </c>
      <c r="B268" s="103" t="s">
        <v>77</v>
      </c>
      <c r="C268" s="7">
        <v>901</v>
      </c>
      <c r="D268" s="101">
        <v>505</v>
      </c>
      <c r="E268" s="99" t="s">
        <v>444</v>
      </c>
      <c r="F268" s="97">
        <v>240</v>
      </c>
      <c r="G268" s="31">
        <v>76</v>
      </c>
      <c r="H268" s="151">
        <v>72.084419999999994</v>
      </c>
      <c r="I268" s="135">
        <f t="shared" si="12"/>
        <v>94.847921052631563</v>
      </c>
    </row>
    <row r="269" spans="1:9" ht="52" x14ac:dyDescent="0.3">
      <c r="A269" s="46">
        <v>262</v>
      </c>
      <c r="B269" s="92" t="s">
        <v>735</v>
      </c>
      <c r="C269" s="5">
        <v>901</v>
      </c>
      <c r="D269" s="87">
        <v>505</v>
      </c>
      <c r="E269" s="63" t="s">
        <v>730</v>
      </c>
      <c r="F269" s="2"/>
      <c r="G269" s="29">
        <f>G270</f>
        <v>197.7</v>
      </c>
      <c r="H269" s="130">
        <f>H270</f>
        <v>197.7</v>
      </c>
      <c r="I269" s="136">
        <f t="shared" si="12"/>
        <v>100</v>
      </c>
    </row>
    <row r="270" spans="1:9" ht="13" x14ac:dyDescent="0.25">
      <c r="A270" s="46">
        <v>263</v>
      </c>
      <c r="B270" s="91" t="s">
        <v>45</v>
      </c>
      <c r="C270" s="7">
        <v>901</v>
      </c>
      <c r="D270" s="88">
        <v>505</v>
      </c>
      <c r="E270" s="64" t="s">
        <v>730</v>
      </c>
      <c r="F270" s="4" t="s">
        <v>44</v>
      </c>
      <c r="G270" s="125">
        <v>197.7</v>
      </c>
      <c r="H270" s="154">
        <v>197.7</v>
      </c>
      <c r="I270" s="135">
        <f t="shared" si="12"/>
        <v>100</v>
      </c>
    </row>
    <row r="271" spans="1:9" ht="15.75" customHeight="1" x14ac:dyDescent="0.3">
      <c r="A271" s="46">
        <v>264</v>
      </c>
      <c r="B271" s="24" t="s">
        <v>18</v>
      </c>
      <c r="C271" s="5">
        <v>901</v>
      </c>
      <c r="D271" s="1">
        <v>600</v>
      </c>
      <c r="E271" s="2"/>
      <c r="F271" s="2"/>
      <c r="G271" s="29">
        <f>G272+G277</f>
        <v>1700</v>
      </c>
      <c r="H271" s="130">
        <f>H272+H277</f>
        <v>1009.54329</v>
      </c>
      <c r="I271" s="136">
        <f t="shared" si="12"/>
        <v>59.3848994117647</v>
      </c>
    </row>
    <row r="272" spans="1:9" ht="25.5" customHeight="1" x14ac:dyDescent="0.3">
      <c r="A272" s="46">
        <v>265</v>
      </c>
      <c r="B272" s="5" t="s">
        <v>75</v>
      </c>
      <c r="C272" s="5">
        <v>901</v>
      </c>
      <c r="D272" s="1">
        <v>603</v>
      </c>
      <c r="E272" s="2"/>
      <c r="F272" s="2"/>
      <c r="G272" s="29">
        <f t="shared" ref="G272:H275" si="13">G273</f>
        <v>1540</v>
      </c>
      <c r="H272" s="130">
        <f t="shared" si="13"/>
        <v>855.44899999999996</v>
      </c>
      <c r="I272" s="136">
        <f t="shared" si="12"/>
        <v>55.548636363636362</v>
      </c>
    </row>
    <row r="273" spans="1:9" ht="41.25" customHeight="1" x14ac:dyDescent="0.3">
      <c r="A273" s="46">
        <v>266</v>
      </c>
      <c r="B273" s="28" t="s">
        <v>747</v>
      </c>
      <c r="C273" s="5">
        <v>901</v>
      </c>
      <c r="D273" s="1">
        <v>603</v>
      </c>
      <c r="E273" s="33" t="s">
        <v>232</v>
      </c>
      <c r="F273" s="2"/>
      <c r="G273" s="42">
        <f t="shared" si="13"/>
        <v>1540</v>
      </c>
      <c r="H273" s="158">
        <f t="shared" si="13"/>
        <v>855.44899999999996</v>
      </c>
      <c r="I273" s="136">
        <f t="shared" si="12"/>
        <v>55.548636363636362</v>
      </c>
    </row>
    <row r="274" spans="1:9" ht="26" x14ac:dyDescent="0.3">
      <c r="A274" s="46">
        <v>267</v>
      </c>
      <c r="B274" s="92" t="s">
        <v>430</v>
      </c>
      <c r="C274" s="5">
        <v>901</v>
      </c>
      <c r="D274" s="1">
        <v>603</v>
      </c>
      <c r="E274" s="2" t="s">
        <v>429</v>
      </c>
      <c r="F274" s="2"/>
      <c r="G274" s="42">
        <f t="shared" si="13"/>
        <v>1540</v>
      </c>
      <c r="H274" s="158">
        <f t="shared" si="13"/>
        <v>855.44899999999996</v>
      </c>
      <c r="I274" s="136">
        <f t="shared" si="12"/>
        <v>55.548636363636362</v>
      </c>
    </row>
    <row r="275" spans="1:9" ht="13" x14ac:dyDescent="0.3">
      <c r="A275" s="46">
        <v>268</v>
      </c>
      <c r="B275" s="28" t="s">
        <v>116</v>
      </c>
      <c r="C275" s="5">
        <v>901</v>
      </c>
      <c r="D275" s="57">
        <v>603</v>
      </c>
      <c r="E275" s="33" t="s">
        <v>388</v>
      </c>
      <c r="F275" s="2"/>
      <c r="G275" s="29">
        <f t="shared" si="13"/>
        <v>1540</v>
      </c>
      <c r="H275" s="130">
        <f t="shared" si="13"/>
        <v>855.44899999999996</v>
      </c>
      <c r="I275" s="136">
        <f t="shared" si="12"/>
        <v>55.548636363636362</v>
      </c>
    </row>
    <row r="276" spans="1:9" ht="26" x14ac:dyDescent="0.25">
      <c r="A276" s="46">
        <v>269</v>
      </c>
      <c r="B276" s="91" t="s">
        <v>77</v>
      </c>
      <c r="C276" s="7">
        <v>901</v>
      </c>
      <c r="D276" s="58">
        <v>603</v>
      </c>
      <c r="E276" s="55" t="s">
        <v>388</v>
      </c>
      <c r="F276" s="4" t="s">
        <v>78</v>
      </c>
      <c r="G276" s="65">
        <v>1540</v>
      </c>
      <c r="H276" s="131">
        <v>855.44899999999996</v>
      </c>
      <c r="I276" s="135">
        <f t="shared" si="12"/>
        <v>55.548636363636362</v>
      </c>
    </row>
    <row r="277" spans="1:9" ht="13" x14ac:dyDescent="0.3">
      <c r="A277" s="46">
        <v>270</v>
      </c>
      <c r="B277" s="85" t="s">
        <v>442</v>
      </c>
      <c r="C277" s="5">
        <v>901</v>
      </c>
      <c r="D277" s="57">
        <v>605</v>
      </c>
      <c r="E277" s="55"/>
      <c r="F277" s="4"/>
      <c r="G277" s="29">
        <f>G278</f>
        <v>160</v>
      </c>
      <c r="H277" s="130">
        <f>H278</f>
        <v>154.09429</v>
      </c>
      <c r="I277" s="136">
        <f t="shared" si="12"/>
        <v>96.308931250000001</v>
      </c>
    </row>
    <row r="278" spans="1:9" ht="39" x14ac:dyDescent="0.3">
      <c r="A278" s="46">
        <v>271</v>
      </c>
      <c r="B278" s="28" t="s">
        <v>747</v>
      </c>
      <c r="C278" s="5">
        <v>901</v>
      </c>
      <c r="D278" s="1">
        <v>605</v>
      </c>
      <c r="E278" s="33" t="s">
        <v>232</v>
      </c>
      <c r="F278" s="4"/>
      <c r="G278" s="29">
        <f>G279</f>
        <v>160</v>
      </c>
      <c r="H278" s="130">
        <f>H279</f>
        <v>154.09429</v>
      </c>
      <c r="I278" s="136">
        <f t="shared" si="12"/>
        <v>96.308931250000001</v>
      </c>
    </row>
    <row r="279" spans="1:9" ht="26" x14ac:dyDescent="0.3">
      <c r="A279" s="46">
        <v>272</v>
      </c>
      <c r="B279" s="92" t="s">
        <v>430</v>
      </c>
      <c r="C279" s="5">
        <v>901</v>
      </c>
      <c r="D279" s="1">
        <v>605</v>
      </c>
      <c r="E279" s="2" t="s">
        <v>429</v>
      </c>
      <c r="F279" s="4"/>
      <c r="G279" s="29">
        <f>G280+G282+G284</f>
        <v>160</v>
      </c>
      <c r="H279" s="130">
        <f>H280+H282+H284</f>
        <v>154.09429</v>
      </c>
      <c r="I279" s="136">
        <f t="shared" si="12"/>
        <v>96.308931250000001</v>
      </c>
    </row>
    <row r="280" spans="1:9" ht="26" x14ac:dyDescent="0.3">
      <c r="A280" s="46">
        <v>273</v>
      </c>
      <c r="B280" s="28" t="s">
        <v>382</v>
      </c>
      <c r="C280" s="5">
        <v>901</v>
      </c>
      <c r="D280" s="57">
        <v>605</v>
      </c>
      <c r="E280" s="33" t="s">
        <v>381</v>
      </c>
      <c r="F280" s="2"/>
      <c r="G280" s="42">
        <f>G281</f>
        <v>100</v>
      </c>
      <c r="H280" s="158">
        <f>H281</f>
        <v>99.996889999999993</v>
      </c>
      <c r="I280" s="136">
        <f t="shared" si="12"/>
        <v>99.996889999999993</v>
      </c>
    </row>
    <row r="281" spans="1:9" ht="27" customHeight="1" x14ac:dyDescent="0.25">
      <c r="A281" s="46">
        <v>274</v>
      </c>
      <c r="B281" s="7" t="s">
        <v>77</v>
      </c>
      <c r="C281" s="7">
        <v>901</v>
      </c>
      <c r="D281" s="58">
        <v>605</v>
      </c>
      <c r="E281" s="55" t="s">
        <v>381</v>
      </c>
      <c r="F281" s="4" t="s">
        <v>78</v>
      </c>
      <c r="G281" s="31">
        <v>100</v>
      </c>
      <c r="H281" s="151">
        <v>99.996889999999993</v>
      </c>
      <c r="I281" s="135">
        <f t="shared" si="12"/>
        <v>99.996889999999993</v>
      </c>
    </row>
    <row r="282" spans="1:9" s="21" customFormat="1" ht="13" x14ac:dyDescent="0.3">
      <c r="A282" s="46">
        <v>275</v>
      </c>
      <c r="B282" s="5" t="s">
        <v>384</v>
      </c>
      <c r="C282" s="5">
        <v>901</v>
      </c>
      <c r="D282" s="57">
        <v>605</v>
      </c>
      <c r="E282" s="33" t="s">
        <v>433</v>
      </c>
      <c r="F282" s="4"/>
      <c r="G282" s="29">
        <f>G283</f>
        <v>10</v>
      </c>
      <c r="H282" s="130">
        <f>H283</f>
        <v>4.0979999999999999</v>
      </c>
      <c r="I282" s="136">
        <f t="shared" si="12"/>
        <v>40.98</v>
      </c>
    </row>
    <row r="283" spans="1:9" ht="26.25" customHeight="1" x14ac:dyDescent="0.25">
      <c r="A283" s="46">
        <v>276</v>
      </c>
      <c r="B283" s="7" t="s">
        <v>77</v>
      </c>
      <c r="C283" s="7">
        <v>901</v>
      </c>
      <c r="D283" s="58">
        <v>605</v>
      </c>
      <c r="E283" s="55" t="s">
        <v>433</v>
      </c>
      <c r="F283" s="4" t="s">
        <v>78</v>
      </c>
      <c r="G283" s="31">
        <v>10</v>
      </c>
      <c r="H283" s="151">
        <v>4.0979999999999999</v>
      </c>
      <c r="I283" s="135">
        <f t="shared" si="12"/>
        <v>40.98</v>
      </c>
    </row>
    <row r="284" spans="1:9" ht="12.65" customHeight="1" x14ac:dyDescent="0.3">
      <c r="A284" s="46">
        <v>277</v>
      </c>
      <c r="B284" s="5" t="s">
        <v>386</v>
      </c>
      <c r="C284" s="5">
        <v>901</v>
      </c>
      <c r="D284" s="57">
        <v>605</v>
      </c>
      <c r="E284" s="33" t="s">
        <v>383</v>
      </c>
      <c r="F284" s="4"/>
      <c r="G284" s="29">
        <f>G285</f>
        <v>50</v>
      </c>
      <c r="H284" s="130">
        <f>H285</f>
        <v>49.999400000000001</v>
      </c>
      <c r="I284" s="136">
        <f t="shared" si="12"/>
        <v>99.998800000000003</v>
      </c>
    </row>
    <row r="285" spans="1:9" ht="26" x14ac:dyDescent="0.25">
      <c r="A285" s="46">
        <v>278</v>
      </c>
      <c r="B285" s="7" t="s">
        <v>77</v>
      </c>
      <c r="C285" s="7">
        <v>901</v>
      </c>
      <c r="D285" s="58">
        <v>605</v>
      </c>
      <c r="E285" s="55" t="s">
        <v>383</v>
      </c>
      <c r="F285" s="4" t="s">
        <v>78</v>
      </c>
      <c r="G285" s="31">
        <v>50</v>
      </c>
      <c r="H285" s="151">
        <v>49.999400000000001</v>
      </c>
      <c r="I285" s="135">
        <f t="shared" si="12"/>
        <v>99.998800000000003</v>
      </c>
    </row>
    <row r="286" spans="1:9" ht="15" x14ac:dyDescent="0.3">
      <c r="A286" s="46">
        <v>279</v>
      </c>
      <c r="B286" s="90" t="s">
        <v>40</v>
      </c>
      <c r="C286" s="5">
        <v>901</v>
      </c>
      <c r="D286" s="57">
        <v>800</v>
      </c>
      <c r="E286" s="2"/>
      <c r="F286" s="4"/>
      <c r="G286" s="29">
        <f>G287</f>
        <v>466.8</v>
      </c>
      <c r="H286" s="130">
        <f>H287</f>
        <v>465.79</v>
      </c>
      <c r="I286" s="136">
        <f t="shared" si="12"/>
        <v>99.783633247643536</v>
      </c>
    </row>
    <row r="287" spans="1:9" ht="13" x14ac:dyDescent="0.3">
      <c r="A287" s="46">
        <v>280</v>
      </c>
      <c r="B287" s="85" t="s">
        <v>23</v>
      </c>
      <c r="C287" s="5">
        <v>901</v>
      </c>
      <c r="D287" s="57">
        <v>801</v>
      </c>
      <c r="E287" s="2"/>
      <c r="F287" s="4"/>
      <c r="G287" s="29">
        <f>G288+G292</f>
        <v>466.8</v>
      </c>
      <c r="H287" s="130">
        <f>H288+H292</f>
        <v>465.79</v>
      </c>
      <c r="I287" s="136">
        <f t="shared" si="12"/>
        <v>99.783633247643536</v>
      </c>
    </row>
    <row r="288" spans="1:9" ht="29.25" customHeight="1" x14ac:dyDescent="0.3">
      <c r="A288" s="46">
        <v>281</v>
      </c>
      <c r="B288" s="92" t="s">
        <v>597</v>
      </c>
      <c r="C288" s="5">
        <v>901</v>
      </c>
      <c r="D288" s="57">
        <v>801</v>
      </c>
      <c r="E288" s="2" t="s">
        <v>209</v>
      </c>
      <c r="F288" s="4"/>
      <c r="G288" s="29">
        <f t="shared" ref="G288:H290" si="14">G289</f>
        <v>286.3</v>
      </c>
      <c r="H288" s="130">
        <f t="shared" si="14"/>
        <v>285.29000000000002</v>
      </c>
      <c r="I288" s="136">
        <f t="shared" si="12"/>
        <v>99.647223192455471</v>
      </c>
    </row>
    <row r="289" spans="1:9" ht="13" x14ac:dyDescent="0.3">
      <c r="A289" s="46">
        <v>282</v>
      </c>
      <c r="B289" s="92" t="s">
        <v>105</v>
      </c>
      <c r="C289" s="5">
        <v>901</v>
      </c>
      <c r="D289" s="57">
        <v>801</v>
      </c>
      <c r="E289" s="10" t="s">
        <v>208</v>
      </c>
      <c r="F289" s="4"/>
      <c r="G289" s="29">
        <f t="shared" si="14"/>
        <v>286.3</v>
      </c>
      <c r="H289" s="130">
        <f t="shared" si="14"/>
        <v>285.29000000000002</v>
      </c>
      <c r="I289" s="136">
        <f t="shared" si="12"/>
        <v>99.647223192455471</v>
      </c>
    </row>
    <row r="290" spans="1:9" ht="13" x14ac:dyDescent="0.3">
      <c r="A290" s="46">
        <v>283</v>
      </c>
      <c r="B290" s="85" t="s">
        <v>38</v>
      </c>
      <c r="C290" s="5">
        <v>901</v>
      </c>
      <c r="D290" s="57">
        <v>801</v>
      </c>
      <c r="E290" s="2" t="s">
        <v>643</v>
      </c>
      <c r="F290" s="2"/>
      <c r="G290" s="29">
        <f t="shared" si="14"/>
        <v>286.3</v>
      </c>
      <c r="H290" s="130">
        <f t="shared" si="14"/>
        <v>285.29000000000002</v>
      </c>
      <c r="I290" s="136">
        <f t="shared" si="12"/>
        <v>99.647223192455471</v>
      </c>
    </row>
    <row r="291" spans="1:9" ht="26" x14ac:dyDescent="0.25">
      <c r="A291" s="46">
        <v>284</v>
      </c>
      <c r="B291" s="91" t="s">
        <v>77</v>
      </c>
      <c r="C291" s="7">
        <v>901</v>
      </c>
      <c r="D291" s="58">
        <v>801</v>
      </c>
      <c r="E291" s="4" t="s">
        <v>643</v>
      </c>
      <c r="F291" s="4" t="s">
        <v>78</v>
      </c>
      <c r="G291" s="31">
        <v>286.3</v>
      </c>
      <c r="H291" s="151">
        <v>285.29000000000002</v>
      </c>
      <c r="I291" s="135">
        <f t="shared" si="12"/>
        <v>99.647223192455471</v>
      </c>
    </row>
    <row r="292" spans="1:9" ht="13" x14ac:dyDescent="0.3">
      <c r="A292" s="46">
        <v>285</v>
      </c>
      <c r="B292" s="102" t="s">
        <v>156</v>
      </c>
      <c r="C292" s="5">
        <v>901</v>
      </c>
      <c r="D292" s="87">
        <v>801</v>
      </c>
      <c r="E292" s="96" t="s">
        <v>189</v>
      </c>
      <c r="F292" s="96"/>
      <c r="G292" s="29">
        <f>G293</f>
        <v>180.5</v>
      </c>
      <c r="H292" s="130">
        <f>H293</f>
        <v>180.5</v>
      </c>
      <c r="I292" s="136">
        <f t="shared" si="12"/>
        <v>100</v>
      </c>
    </row>
    <row r="293" spans="1:9" ht="26" x14ac:dyDescent="0.3">
      <c r="A293" s="46">
        <v>286</v>
      </c>
      <c r="B293" s="85" t="s">
        <v>713</v>
      </c>
      <c r="C293" s="5">
        <v>901</v>
      </c>
      <c r="D293" s="87">
        <v>801</v>
      </c>
      <c r="E293" s="10" t="s">
        <v>714</v>
      </c>
      <c r="F293" s="4"/>
      <c r="G293" s="29">
        <f>G294</f>
        <v>180.5</v>
      </c>
      <c r="H293" s="130">
        <f>H294</f>
        <v>180.5</v>
      </c>
      <c r="I293" s="136">
        <f t="shared" si="12"/>
        <v>100</v>
      </c>
    </row>
    <row r="294" spans="1:9" ht="26" x14ac:dyDescent="0.25">
      <c r="A294" s="46">
        <v>287</v>
      </c>
      <c r="B294" s="91" t="s">
        <v>77</v>
      </c>
      <c r="C294" s="7">
        <v>901</v>
      </c>
      <c r="D294" s="88">
        <v>801</v>
      </c>
      <c r="E294" s="12" t="s">
        <v>714</v>
      </c>
      <c r="F294" s="4" t="s">
        <v>78</v>
      </c>
      <c r="G294" s="31">
        <v>180.5</v>
      </c>
      <c r="H294" s="151">
        <v>180.5</v>
      </c>
      <c r="I294" s="135">
        <f t="shared" si="12"/>
        <v>100</v>
      </c>
    </row>
    <row r="295" spans="1:9" ht="15.75" customHeight="1" x14ac:dyDescent="0.3">
      <c r="A295" s="46">
        <v>288</v>
      </c>
      <c r="B295" s="24" t="s">
        <v>24</v>
      </c>
      <c r="C295" s="5">
        <v>901</v>
      </c>
      <c r="D295" s="1">
        <v>1000</v>
      </c>
      <c r="E295" s="2"/>
      <c r="F295" s="2"/>
      <c r="G295" s="29">
        <f>G296+G301+G340+G330</f>
        <v>155261.69999999998</v>
      </c>
      <c r="H295" s="130">
        <f>H296+H301+H340+H330</f>
        <v>151279.59584000002</v>
      </c>
      <c r="I295" s="136">
        <f t="shared" si="12"/>
        <v>97.435230865049164</v>
      </c>
    </row>
    <row r="296" spans="1:9" ht="12.75" customHeight="1" x14ac:dyDescent="0.3">
      <c r="A296" s="46">
        <v>289</v>
      </c>
      <c r="B296" s="5" t="s">
        <v>29</v>
      </c>
      <c r="C296" s="5">
        <v>901</v>
      </c>
      <c r="D296" s="1">
        <v>1001</v>
      </c>
      <c r="E296" s="2"/>
      <c r="F296" s="2"/>
      <c r="G296" s="29">
        <f t="shared" ref="G296:H299" si="15">G297</f>
        <v>16000</v>
      </c>
      <c r="H296" s="130">
        <f t="shared" si="15"/>
        <v>15999.89747</v>
      </c>
      <c r="I296" s="136">
        <f t="shared" si="12"/>
        <v>99.999359187500005</v>
      </c>
    </row>
    <row r="297" spans="1:9" ht="26" x14ac:dyDescent="0.3">
      <c r="A297" s="46">
        <v>290</v>
      </c>
      <c r="B297" s="92" t="s">
        <v>745</v>
      </c>
      <c r="C297" s="5">
        <v>901</v>
      </c>
      <c r="D297" s="1">
        <v>1001</v>
      </c>
      <c r="E297" s="2" t="s">
        <v>195</v>
      </c>
      <c r="F297" s="2"/>
      <c r="G297" s="29">
        <f t="shared" si="15"/>
        <v>16000</v>
      </c>
      <c r="H297" s="130">
        <f t="shared" si="15"/>
        <v>15999.89747</v>
      </c>
      <c r="I297" s="136">
        <f t="shared" si="12"/>
        <v>99.999359187500005</v>
      </c>
    </row>
    <row r="298" spans="1:9" ht="26" x14ac:dyDescent="0.3">
      <c r="A298" s="46">
        <v>291</v>
      </c>
      <c r="B298" s="28" t="s">
        <v>157</v>
      </c>
      <c r="C298" s="5">
        <v>901</v>
      </c>
      <c r="D298" s="1">
        <v>1001</v>
      </c>
      <c r="E298" s="2" t="s">
        <v>303</v>
      </c>
      <c r="F298" s="2"/>
      <c r="G298" s="29">
        <f t="shared" si="15"/>
        <v>16000</v>
      </c>
      <c r="H298" s="130">
        <f t="shared" si="15"/>
        <v>15999.89747</v>
      </c>
      <c r="I298" s="136">
        <f t="shared" si="12"/>
        <v>99.999359187500005</v>
      </c>
    </row>
    <row r="299" spans="1:9" ht="52" x14ac:dyDescent="0.3">
      <c r="A299" s="46">
        <v>292</v>
      </c>
      <c r="B299" s="5" t="s">
        <v>158</v>
      </c>
      <c r="C299" s="5">
        <v>901</v>
      </c>
      <c r="D299" s="1">
        <v>1001</v>
      </c>
      <c r="E299" s="2" t="s">
        <v>304</v>
      </c>
      <c r="F299" s="2"/>
      <c r="G299" s="29">
        <f t="shared" si="15"/>
        <v>16000</v>
      </c>
      <c r="H299" s="130">
        <f t="shared" si="15"/>
        <v>15999.89747</v>
      </c>
      <c r="I299" s="136">
        <f t="shared" si="12"/>
        <v>99.999359187500005</v>
      </c>
    </row>
    <row r="300" spans="1:9" ht="26" x14ac:dyDescent="0.25">
      <c r="A300" s="46">
        <v>293</v>
      </c>
      <c r="B300" s="7" t="s">
        <v>49</v>
      </c>
      <c r="C300" s="7">
        <v>901</v>
      </c>
      <c r="D300" s="3">
        <v>1001</v>
      </c>
      <c r="E300" s="4" t="s">
        <v>304</v>
      </c>
      <c r="F300" s="12" t="s">
        <v>48</v>
      </c>
      <c r="G300" s="65">
        <v>16000</v>
      </c>
      <c r="H300" s="131">
        <v>15999.89747</v>
      </c>
      <c r="I300" s="135">
        <f t="shared" si="12"/>
        <v>99.999359187500005</v>
      </c>
    </row>
    <row r="301" spans="1:9" ht="15.75" customHeight="1" x14ac:dyDescent="0.3">
      <c r="A301" s="46">
        <v>294</v>
      </c>
      <c r="B301" s="5" t="s">
        <v>26</v>
      </c>
      <c r="C301" s="5">
        <v>901</v>
      </c>
      <c r="D301" s="1">
        <v>1003</v>
      </c>
      <c r="E301" s="2"/>
      <c r="F301" s="2"/>
      <c r="G301" s="29">
        <f>G302+G327+G319</f>
        <v>128028.4</v>
      </c>
      <c r="H301" s="130">
        <f>H302+H327+H319</f>
        <v>124235.59050999999</v>
      </c>
      <c r="I301" s="136">
        <f t="shared" si="12"/>
        <v>97.037524885103622</v>
      </c>
    </row>
    <row r="302" spans="1:9" ht="27" customHeight="1" x14ac:dyDescent="0.3">
      <c r="A302" s="46">
        <v>295</v>
      </c>
      <c r="B302" s="92" t="s">
        <v>745</v>
      </c>
      <c r="C302" s="5">
        <v>901</v>
      </c>
      <c r="D302" s="1">
        <v>1003</v>
      </c>
      <c r="E302" s="2" t="s">
        <v>195</v>
      </c>
      <c r="F302" s="2"/>
      <c r="G302" s="29">
        <f>G303</f>
        <v>125293.79999999999</v>
      </c>
      <c r="H302" s="130">
        <f>H303</f>
        <v>121500.99050999999</v>
      </c>
      <c r="I302" s="136">
        <f t="shared" si="12"/>
        <v>96.972867380508859</v>
      </c>
    </row>
    <row r="303" spans="1:9" ht="39" x14ac:dyDescent="0.3">
      <c r="A303" s="46">
        <v>296</v>
      </c>
      <c r="B303" s="28" t="s">
        <v>166</v>
      </c>
      <c r="C303" s="5">
        <v>901</v>
      </c>
      <c r="D303" s="1">
        <v>1003</v>
      </c>
      <c r="E303" s="2" t="s">
        <v>194</v>
      </c>
      <c r="F303" s="2"/>
      <c r="G303" s="29">
        <f>G304+G307+G310+G313+G315+G317</f>
        <v>125293.79999999999</v>
      </c>
      <c r="H303" s="130">
        <f>H304+H307+H310+H313+H315+H317</f>
        <v>121500.99050999999</v>
      </c>
      <c r="I303" s="136">
        <f t="shared" si="12"/>
        <v>96.972867380508859</v>
      </c>
    </row>
    <row r="304" spans="1:9" ht="39" x14ac:dyDescent="0.3">
      <c r="A304" s="46">
        <v>297</v>
      </c>
      <c r="B304" s="85" t="s">
        <v>541</v>
      </c>
      <c r="C304" s="5">
        <v>901</v>
      </c>
      <c r="D304" s="1">
        <v>1003</v>
      </c>
      <c r="E304" s="10" t="s">
        <v>193</v>
      </c>
      <c r="F304" s="2"/>
      <c r="G304" s="29">
        <f>G306+G305</f>
        <v>13473.7</v>
      </c>
      <c r="H304" s="130">
        <f>H306+H305</f>
        <v>12568.55466</v>
      </c>
      <c r="I304" s="136">
        <f t="shared" si="12"/>
        <v>93.2821323021887</v>
      </c>
    </row>
    <row r="305" spans="1:9" ht="26" x14ac:dyDescent="0.25">
      <c r="A305" s="46">
        <v>298</v>
      </c>
      <c r="B305" s="7" t="s">
        <v>77</v>
      </c>
      <c r="C305" s="7">
        <v>901</v>
      </c>
      <c r="D305" s="3">
        <v>1003</v>
      </c>
      <c r="E305" s="4" t="s">
        <v>193</v>
      </c>
      <c r="F305" s="4" t="s">
        <v>78</v>
      </c>
      <c r="G305" s="71">
        <v>205</v>
      </c>
      <c r="H305" s="132">
        <v>149.63082</v>
      </c>
      <c r="I305" s="135">
        <f t="shared" si="12"/>
        <v>72.990643902439018</v>
      </c>
    </row>
    <row r="306" spans="1:9" ht="26.25" customHeight="1" x14ac:dyDescent="0.25">
      <c r="A306" s="46">
        <v>299</v>
      </c>
      <c r="B306" s="7" t="s">
        <v>49</v>
      </c>
      <c r="C306" s="7">
        <v>901</v>
      </c>
      <c r="D306" s="3">
        <v>1003</v>
      </c>
      <c r="E306" s="4" t="s">
        <v>193</v>
      </c>
      <c r="F306" s="4" t="s">
        <v>48</v>
      </c>
      <c r="G306" s="71">
        <v>13268.7</v>
      </c>
      <c r="H306" s="132">
        <v>12418.923839999999</v>
      </c>
      <c r="I306" s="135">
        <f t="shared" si="12"/>
        <v>93.595633634041008</v>
      </c>
    </row>
    <row r="307" spans="1:9" ht="41.5" customHeight="1" x14ac:dyDescent="0.3">
      <c r="A307" s="46">
        <v>300</v>
      </c>
      <c r="B307" s="85" t="s">
        <v>542</v>
      </c>
      <c r="C307" s="5">
        <v>901</v>
      </c>
      <c r="D307" s="1">
        <v>1003</v>
      </c>
      <c r="E307" s="2" t="s">
        <v>196</v>
      </c>
      <c r="F307" s="2"/>
      <c r="G307" s="29">
        <f>G309+G308</f>
        <v>99620</v>
      </c>
      <c r="H307" s="130">
        <f>H309+H308</f>
        <v>97145.416330000007</v>
      </c>
      <c r="I307" s="136">
        <f t="shared" si="12"/>
        <v>97.515977042762501</v>
      </c>
    </row>
    <row r="308" spans="1:9" ht="26.25" customHeight="1" x14ac:dyDescent="0.25">
      <c r="A308" s="46">
        <v>301</v>
      </c>
      <c r="B308" s="7" t="s">
        <v>77</v>
      </c>
      <c r="C308" s="7">
        <v>901</v>
      </c>
      <c r="D308" s="3">
        <v>1003</v>
      </c>
      <c r="E308" s="4" t="s">
        <v>196</v>
      </c>
      <c r="F308" s="4" t="s">
        <v>78</v>
      </c>
      <c r="G308" s="71">
        <v>1450</v>
      </c>
      <c r="H308" s="132">
        <v>1125.2155</v>
      </c>
      <c r="I308" s="135">
        <f t="shared" si="12"/>
        <v>77.601068965517243</v>
      </c>
    </row>
    <row r="309" spans="1:9" ht="26" x14ac:dyDescent="0.25">
      <c r="A309" s="46">
        <v>302</v>
      </c>
      <c r="B309" s="7" t="s">
        <v>49</v>
      </c>
      <c r="C309" s="7">
        <v>901</v>
      </c>
      <c r="D309" s="3">
        <v>1003</v>
      </c>
      <c r="E309" s="4" t="s">
        <v>196</v>
      </c>
      <c r="F309" s="4" t="s">
        <v>48</v>
      </c>
      <c r="G309" s="71">
        <v>98170</v>
      </c>
      <c r="H309" s="132">
        <v>96020.200830000002</v>
      </c>
      <c r="I309" s="135">
        <f t="shared" si="12"/>
        <v>97.810126138331469</v>
      </c>
    </row>
    <row r="310" spans="1:9" ht="41.15" customHeight="1" x14ac:dyDescent="0.3">
      <c r="A310" s="46">
        <v>303</v>
      </c>
      <c r="B310" s="92" t="s">
        <v>534</v>
      </c>
      <c r="C310" s="5">
        <v>901</v>
      </c>
      <c r="D310" s="1">
        <v>1003</v>
      </c>
      <c r="E310" s="10" t="s">
        <v>197</v>
      </c>
      <c r="F310" s="2"/>
      <c r="G310" s="29">
        <f>G312+G311</f>
        <v>12070</v>
      </c>
      <c r="H310" s="130">
        <f>H312+H311</f>
        <v>11657.482019999999</v>
      </c>
      <c r="I310" s="136">
        <f t="shared" si="12"/>
        <v>96.582286826843415</v>
      </c>
    </row>
    <row r="311" spans="1:9" ht="26" x14ac:dyDescent="0.25">
      <c r="A311" s="46">
        <v>304</v>
      </c>
      <c r="B311" s="7" t="s">
        <v>77</v>
      </c>
      <c r="C311" s="7">
        <v>901</v>
      </c>
      <c r="D311" s="3">
        <v>1003</v>
      </c>
      <c r="E311" s="4" t="s">
        <v>197</v>
      </c>
      <c r="F311" s="4" t="s">
        <v>78</v>
      </c>
      <c r="G311" s="71">
        <v>160.5</v>
      </c>
      <c r="H311" s="132">
        <v>150.95268999999999</v>
      </c>
      <c r="I311" s="135">
        <f t="shared" si="12"/>
        <v>94.05152024922117</v>
      </c>
    </row>
    <row r="312" spans="1:9" ht="26" x14ac:dyDescent="0.25">
      <c r="A312" s="46">
        <v>305</v>
      </c>
      <c r="B312" s="7" t="s">
        <v>49</v>
      </c>
      <c r="C312" s="7">
        <v>901</v>
      </c>
      <c r="D312" s="3">
        <v>1003</v>
      </c>
      <c r="E312" s="4" t="s">
        <v>197</v>
      </c>
      <c r="F312" s="4" t="s">
        <v>48</v>
      </c>
      <c r="G312" s="71">
        <v>11909.5</v>
      </c>
      <c r="H312" s="132">
        <v>11506.529329999999</v>
      </c>
      <c r="I312" s="135">
        <f t="shared" si="12"/>
        <v>96.616393047567058</v>
      </c>
    </row>
    <row r="313" spans="1:9" ht="39" x14ac:dyDescent="0.3">
      <c r="A313" s="46">
        <v>306</v>
      </c>
      <c r="B313" s="5" t="s">
        <v>167</v>
      </c>
      <c r="C313" s="5">
        <v>901</v>
      </c>
      <c r="D313" s="1">
        <v>1003</v>
      </c>
      <c r="E313" s="33" t="s">
        <v>305</v>
      </c>
      <c r="F313" s="2"/>
      <c r="G313" s="29">
        <f>G314</f>
        <v>94</v>
      </c>
      <c r="H313" s="130">
        <f>H314</f>
        <v>94</v>
      </c>
      <c r="I313" s="136">
        <f t="shared" si="12"/>
        <v>100</v>
      </c>
    </row>
    <row r="314" spans="1:9" s="20" customFormat="1" ht="26" x14ac:dyDescent="0.25">
      <c r="A314" s="46">
        <v>307</v>
      </c>
      <c r="B314" s="7" t="s">
        <v>49</v>
      </c>
      <c r="C314" s="7">
        <v>901</v>
      </c>
      <c r="D314" s="3">
        <v>1003</v>
      </c>
      <c r="E314" s="55" t="s">
        <v>305</v>
      </c>
      <c r="F314" s="4" t="s">
        <v>48</v>
      </c>
      <c r="G314" s="32">
        <v>94</v>
      </c>
      <c r="H314" s="153">
        <v>94</v>
      </c>
      <c r="I314" s="135">
        <f t="shared" si="12"/>
        <v>100</v>
      </c>
    </row>
    <row r="315" spans="1:9" ht="39" x14ac:dyDescent="0.3">
      <c r="A315" s="46">
        <v>308</v>
      </c>
      <c r="B315" s="5" t="s">
        <v>76</v>
      </c>
      <c r="C315" s="5">
        <v>901</v>
      </c>
      <c r="D315" s="1">
        <v>1003</v>
      </c>
      <c r="E315" s="2" t="s">
        <v>306</v>
      </c>
      <c r="F315" s="2"/>
      <c r="G315" s="29">
        <f>G316</f>
        <v>3.9</v>
      </c>
      <c r="H315" s="130">
        <f>H316</f>
        <v>3.3374999999999999</v>
      </c>
      <c r="I315" s="136">
        <f t="shared" si="12"/>
        <v>85.576923076923066</v>
      </c>
    </row>
    <row r="316" spans="1:9" ht="39" x14ac:dyDescent="0.25">
      <c r="A316" s="46">
        <v>309</v>
      </c>
      <c r="B316" s="7" t="s">
        <v>517</v>
      </c>
      <c r="C316" s="7">
        <v>901</v>
      </c>
      <c r="D316" s="3">
        <v>1003</v>
      </c>
      <c r="E316" s="4" t="s">
        <v>306</v>
      </c>
      <c r="F316" s="4" t="s">
        <v>56</v>
      </c>
      <c r="G316" s="31">
        <v>3.9</v>
      </c>
      <c r="H316" s="151">
        <v>3.3374999999999999</v>
      </c>
      <c r="I316" s="135">
        <f t="shared" si="12"/>
        <v>85.576923076923066</v>
      </c>
    </row>
    <row r="317" spans="1:9" ht="78" x14ac:dyDescent="0.3">
      <c r="A317" s="46">
        <v>310</v>
      </c>
      <c r="B317" s="5" t="s">
        <v>656</v>
      </c>
      <c r="C317" s="5">
        <v>901</v>
      </c>
      <c r="D317" s="1">
        <v>1003</v>
      </c>
      <c r="E317" s="2" t="s">
        <v>367</v>
      </c>
      <c r="F317" s="4"/>
      <c r="G317" s="29">
        <f>G318</f>
        <v>32.200000000000003</v>
      </c>
      <c r="H317" s="130">
        <f>H318</f>
        <v>32.200000000000003</v>
      </c>
      <c r="I317" s="136">
        <f t="shared" si="12"/>
        <v>100</v>
      </c>
    </row>
    <row r="318" spans="1:9" ht="26" x14ac:dyDescent="0.25">
      <c r="A318" s="46">
        <v>311</v>
      </c>
      <c r="B318" s="91" t="s">
        <v>49</v>
      </c>
      <c r="C318" s="7">
        <v>901</v>
      </c>
      <c r="D318" s="3">
        <v>1003</v>
      </c>
      <c r="E318" s="4" t="s">
        <v>367</v>
      </c>
      <c r="F318" s="4" t="s">
        <v>48</v>
      </c>
      <c r="G318" s="71">
        <v>32.200000000000003</v>
      </c>
      <c r="H318" s="132">
        <v>32.200000000000003</v>
      </c>
      <c r="I318" s="135">
        <f t="shared" si="12"/>
        <v>100</v>
      </c>
    </row>
    <row r="319" spans="1:9" ht="39" x14ac:dyDescent="0.3">
      <c r="A319" s="46">
        <v>312</v>
      </c>
      <c r="B319" s="85" t="s">
        <v>595</v>
      </c>
      <c r="C319" s="5">
        <v>901</v>
      </c>
      <c r="D319" s="57">
        <v>1003</v>
      </c>
      <c r="E319" s="2" t="s">
        <v>201</v>
      </c>
      <c r="F319" s="4"/>
      <c r="G319" s="29">
        <f>G320</f>
        <v>2515.6</v>
      </c>
      <c r="H319" s="130">
        <f>H320</f>
        <v>2515.6</v>
      </c>
      <c r="I319" s="136">
        <f t="shared" si="12"/>
        <v>100</v>
      </c>
    </row>
    <row r="320" spans="1:9" ht="26" x14ac:dyDescent="0.3">
      <c r="A320" s="46">
        <v>313</v>
      </c>
      <c r="B320" s="92" t="s">
        <v>482</v>
      </c>
      <c r="C320" s="5">
        <v>901</v>
      </c>
      <c r="D320" s="57">
        <v>1003</v>
      </c>
      <c r="E320" s="2" t="s">
        <v>278</v>
      </c>
      <c r="F320" s="2"/>
      <c r="G320" s="29">
        <f>G323+G321+G325</f>
        <v>2515.6</v>
      </c>
      <c r="H320" s="130">
        <f>H323+H321+H325</f>
        <v>2515.6</v>
      </c>
      <c r="I320" s="136">
        <f t="shared" si="12"/>
        <v>100</v>
      </c>
    </row>
    <row r="321" spans="1:254" ht="26" x14ac:dyDescent="0.3">
      <c r="A321" s="46">
        <v>314</v>
      </c>
      <c r="B321" s="85" t="s">
        <v>487</v>
      </c>
      <c r="C321" s="5">
        <v>901</v>
      </c>
      <c r="D321" s="57">
        <v>1003</v>
      </c>
      <c r="E321" s="2" t="s">
        <v>688</v>
      </c>
      <c r="F321" s="2"/>
      <c r="G321" s="29">
        <f>G322</f>
        <v>1110.9000000000001</v>
      </c>
      <c r="H321" s="130">
        <f>H322</f>
        <v>1110.9000000000001</v>
      </c>
      <c r="I321" s="136">
        <f t="shared" si="12"/>
        <v>100</v>
      </c>
    </row>
    <row r="322" spans="1:254" ht="26" x14ac:dyDescent="0.25">
      <c r="A322" s="46">
        <v>315</v>
      </c>
      <c r="B322" s="91" t="s">
        <v>49</v>
      </c>
      <c r="C322" s="7">
        <v>901</v>
      </c>
      <c r="D322" s="58">
        <v>1003</v>
      </c>
      <c r="E322" s="4" t="s">
        <v>688</v>
      </c>
      <c r="F322" s="4" t="s">
        <v>48</v>
      </c>
      <c r="G322" s="71">
        <v>1110.9000000000001</v>
      </c>
      <c r="H322" s="132">
        <v>1110.9000000000001</v>
      </c>
      <c r="I322" s="135">
        <f t="shared" si="12"/>
        <v>100</v>
      </c>
    </row>
    <row r="323" spans="1:254" ht="26" x14ac:dyDescent="0.3">
      <c r="A323" s="46">
        <v>316</v>
      </c>
      <c r="B323" s="85" t="s">
        <v>524</v>
      </c>
      <c r="C323" s="5">
        <v>901</v>
      </c>
      <c r="D323" s="57">
        <v>1003</v>
      </c>
      <c r="E323" s="2" t="s">
        <v>648</v>
      </c>
      <c r="F323" s="2"/>
      <c r="G323" s="29">
        <f>G324</f>
        <v>1000</v>
      </c>
      <c r="H323" s="130">
        <f>H324</f>
        <v>1000</v>
      </c>
      <c r="I323" s="136">
        <f t="shared" si="12"/>
        <v>100</v>
      </c>
    </row>
    <row r="324" spans="1:254" ht="26" x14ac:dyDescent="0.25">
      <c r="A324" s="46">
        <v>317</v>
      </c>
      <c r="B324" s="91" t="s">
        <v>49</v>
      </c>
      <c r="C324" s="7">
        <v>901</v>
      </c>
      <c r="D324" s="58">
        <v>1003</v>
      </c>
      <c r="E324" s="4" t="s">
        <v>648</v>
      </c>
      <c r="F324" s="4" t="s">
        <v>48</v>
      </c>
      <c r="G324" s="65">
        <f>1181-181</f>
        <v>1000</v>
      </c>
      <c r="H324" s="131">
        <v>1000</v>
      </c>
      <c r="I324" s="135">
        <f t="shared" si="12"/>
        <v>100</v>
      </c>
      <c r="J324" s="20"/>
      <c r="K324" s="20"/>
      <c r="L324" s="20"/>
      <c r="M324" s="20"/>
      <c r="N324" s="20"/>
      <c r="O324" s="20"/>
      <c r="P324" s="20"/>
      <c r="Q324" s="20"/>
      <c r="R324" s="20"/>
      <c r="S324" s="20"/>
      <c r="T324" s="20"/>
      <c r="U324" s="20"/>
      <c r="V324" s="20"/>
      <c r="W324" s="20"/>
      <c r="X324" s="20"/>
      <c r="Y324" s="20"/>
      <c r="Z324" s="20"/>
      <c r="AA324" s="20"/>
      <c r="AB324" s="20"/>
      <c r="AC324" s="20"/>
      <c r="AD324" s="20"/>
      <c r="AE324" s="20"/>
      <c r="AF324" s="20"/>
      <c r="AG324" s="20"/>
      <c r="AH324" s="20"/>
      <c r="AI324" s="20"/>
      <c r="AJ324" s="20"/>
      <c r="AK324" s="20"/>
      <c r="AL324" s="20"/>
      <c r="AM324" s="20"/>
      <c r="AN324" s="20"/>
      <c r="AO324" s="20"/>
      <c r="AP324" s="20"/>
      <c r="AQ324" s="20"/>
      <c r="AR324" s="20"/>
      <c r="AS324" s="20"/>
      <c r="AT324" s="20"/>
      <c r="AU324" s="20"/>
      <c r="AV324" s="20"/>
      <c r="AW324" s="20"/>
      <c r="AX324" s="20"/>
      <c r="AY324" s="20"/>
      <c r="AZ324" s="20"/>
      <c r="BA324" s="20"/>
      <c r="BB324" s="20"/>
      <c r="BC324" s="20"/>
      <c r="BD324" s="20"/>
      <c r="BE324" s="20"/>
      <c r="BF324" s="20"/>
      <c r="BG324" s="20"/>
      <c r="BH324" s="20"/>
      <c r="BI324" s="20"/>
      <c r="BJ324" s="20"/>
      <c r="BK324" s="20"/>
      <c r="BL324" s="20"/>
      <c r="BM324" s="20"/>
      <c r="BN324" s="20"/>
      <c r="BO324" s="20"/>
      <c r="BP324" s="20"/>
      <c r="BQ324" s="20"/>
      <c r="BR324" s="20"/>
      <c r="BS324" s="20"/>
      <c r="BT324" s="20"/>
      <c r="BU324" s="20"/>
      <c r="BV324" s="20"/>
      <c r="BW324" s="20"/>
      <c r="BX324" s="20"/>
      <c r="BY324" s="20"/>
      <c r="BZ324" s="20"/>
      <c r="CA324" s="20"/>
      <c r="CB324" s="20"/>
      <c r="CC324" s="20"/>
      <c r="CD324" s="20"/>
      <c r="CE324" s="20"/>
      <c r="CF324" s="20"/>
      <c r="CG324" s="20"/>
      <c r="CH324" s="20"/>
      <c r="CI324" s="20"/>
      <c r="CJ324" s="20"/>
      <c r="CK324" s="20"/>
      <c r="CL324" s="20"/>
      <c r="CM324" s="20"/>
      <c r="CN324" s="20"/>
      <c r="CO324" s="20"/>
      <c r="CP324" s="20"/>
      <c r="CQ324" s="20"/>
      <c r="CR324" s="20"/>
      <c r="CS324" s="20"/>
      <c r="CT324" s="20"/>
      <c r="CU324" s="20"/>
      <c r="CV324" s="20"/>
      <c r="CW324" s="20"/>
      <c r="CX324" s="20"/>
      <c r="CY324" s="20"/>
      <c r="CZ324" s="20"/>
      <c r="DA324" s="20"/>
      <c r="DB324" s="20"/>
      <c r="DC324" s="20"/>
      <c r="DD324" s="20"/>
      <c r="DE324" s="20"/>
      <c r="DF324" s="20"/>
      <c r="DG324" s="20"/>
      <c r="DH324" s="20"/>
      <c r="DI324" s="20"/>
      <c r="DJ324" s="20"/>
      <c r="DK324" s="20"/>
      <c r="DL324" s="20"/>
      <c r="DM324" s="20"/>
      <c r="DN324" s="20"/>
      <c r="DO324" s="20"/>
      <c r="DP324" s="20"/>
      <c r="DQ324" s="20"/>
      <c r="DR324" s="20"/>
      <c r="DS324" s="20"/>
      <c r="DT324" s="20"/>
      <c r="DU324" s="20"/>
      <c r="DV324" s="20"/>
      <c r="DW324" s="20"/>
      <c r="DX324" s="20"/>
      <c r="DY324" s="20"/>
      <c r="DZ324" s="20"/>
      <c r="EA324" s="20"/>
      <c r="EB324" s="20"/>
      <c r="EC324" s="20"/>
      <c r="ED324" s="20"/>
      <c r="EE324" s="20"/>
      <c r="EF324" s="20"/>
      <c r="EG324" s="20"/>
      <c r="EH324" s="20"/>
      <c r="EI324" s="20"/>
      <c r="EJ324" s="20"/>
      <c r="EK324" s="20"/>
      <c r="EL324" s="20"/>
      <c r="EM324" s="20"/>
      <c r="EN324" s="20"/>
      <c r="EO324" s="20"/>
      <c r="EP324" s="20"/>
      <c r="EQ324" s="20"/>
      <c r="ER324" s="20"/>
      <c r="ES324" s="20"/>
      <c r="ET324" s="20"/>
      <c r="EU324" s="20"/>
      <c r="EV324" s="20"/>
      <c r="EW324" s="20"/>
      <c r="EX324" s="20"/>
      <c r="EY324" s="20"/>
      <c r="EZ324" s="20"/>
      <c r="FA324" s="20"/>
      <c r="FB324" s="20"/>
      <c r="FC324" s="20"/>
      <c r="FD324" s="20"/>
      <c r="FE324" s="20"/>
      <c r="FF324" s="20"/>
      <c r="FG324" s="20"/>
      <c r="FH324" s="20"/>
      <c r="FI324" s="20"/>
      <c r="FJ324" s="20"/>
      <c r="FK324" s="20"/>
      <c r="FL324" s="20"/>
      <c r="FM324" s="20"/>
      <c r="FN324" s="20"/>
      <c r="FO324" s="20"/>
      <c r="FP324" s="20"/>
      <c r="FQ324" s="20"/>
      <c r="FR324" s="20"/>
      <c r="FS324" s="20"/>
      <c r="FT324" s="20"/>
      <c r="FU324" s="20"/>
      <c r="FV324" s="20"/>
      <c r="FW324" s="20"/>
      <c r="FX324" s="20"/>
      <c r="FY324" s="20"/>
      <c r="FZ324" s="20"/>
      <c r="GA324" s="20"/>
      <c r="GB324" s="20"/>
      <c r="GC324" s="20"/>
      <c r="GD324" s="20"/>
      <c r="GE324" s="20"/>
      <c r="GF324" s="20"/>
      <c r="GG324" s="20"/>
      <c r="GH324" s="20"/>
      <c r="GI324" s="20"/>
      <c r="GJ324" s="20"/>
      <c r="GK324" s="20"/>
      <c r="GL324" s="20"/>
      <c r="GM324" s="20"/>
      <c r="GN324" s="20"/>
      <c r="GO324" s="20"/>
      <c r="GP324" s="20"/>
      <c r="GQ324" s="20"/>
      <c r="GR324" s="20"/>
      <c r="GS324" s="20"/>
      <c r="GT324" s="20"/>
      <c r="GU324" s="20"/>
      <c r="GV324" s="20"/>
      <c r="GW324" s="20"/>
      <c r="GX324" s="20"/>
      <c r="GY324" s="20"/>
      <c r="GZ324" s="20"/>
      <c r="HA324" s="20"/>
      <c r="HB324" s="20"/>
      <c r="HC324" s="20"/>
      <c r="HD324" s="20"/>
      <c r="HE324" s="20"/>
      <c r="HF324" s="20"/>
      <c r="HG324" s="20"/>
      <c r="HH324" s="20"/>
      <c r="HI324" s="20"/>
      <c r="HJ324" s="20"/>
      <c r="HK324" s="20"/>
      <c r="HL324" s="20"/>
      <c r="HM324" s="20"/>
      <c r="HN324" s="20"/>
      <c r="HO324" s="20"/>
      <c r="HP324" s="20"/>
      <c r="HQ324" s="20"/>
      <c r="HR324" s="20"/>
      <c r="HS324" s="20"/>
      <c r="HT324" s="20"/>
      <c r="HU324" s="20"/>
      <c r="HV324" s="20"/>
      <c r="HW324" s="20"/>
      <c r="HX324" s="20"/>
      <c r="HY324" s="20"/>
      <c r="HZ324" s="20"/>
      <c r="IA324" s="20"/>
      <c r="IB324" s="20"/>
      <c r="IC324" s="20"/>
      <c r="ID324" s="20"/>
      <c r="IE324" s="20"/>
      <c r="IF324" s="20"/>
      <c r="IG324" s="20"/>
      <c r="IH324" s="20"/>
      <c r="II324" s="20"/>
      <c r="IJ324" s="20"/>
      <c r="IK324" s="20"/>
      <c r="IL324" s="20"/>
      <c r="IM324" s="20"/>
      <c r="IN324" s="20"/>
      <c r="IO324" s="20"/>
      <c r="IP324" s="20"/>
      <c r="IQ324" s="20"/>
      <c r="IR324" s="20"/>
      <c r="IS324" s="20"/>
      <c r="IT324" s="20"/>
    </row>
    <row r="325" spans="1:254" ht="39" x14ac:dyDescent="0.3">
      <c r="A325" s="46">
        <v>318</v>
      </c>
      <c r="B325" s="85" t="s">
        <v>512</v>
      </c>
      <c r="C325" s="5">
        <v>901</v>
      </c>
      <c r="D325" s="57">
        <v>1003</v>
      </c>
      <c r="E325" s="2" t="s">
        <v>693</v>
      </c>
      <c r="F325" s="2"/>
      <c r="G325" s="29">
        <f>G326</f>
        <v>404.7</v>
      </c>
      <c r="H325" s="130">
        <f>H326</f>
        <v>404.7</v>
      </c>
      <c r="I325" s="136">
        <f t="shared" si="12"/>
        <v>100</v>
      </c>
      <c r="J325" s="20"/>
      <c r="K325" s="20"/>
      <c r="L325" s="20"/>
      <c r="M325" s="20"/>
      <c r="N325" s="20"/>
      <c r="O325" s="20"/>
      <c r="P325" s="20"/>
      <c r="Q325" s="20"/>
      <c r="R325" s="20"/>
      <c r="S325" s="20"/>
      <c r="T325" s="20"/>
      <c r="U325" s="20"/>
      <c r="V325" s="20"/>
      <c r="W325" s="20"/>
      <c r="X325" s="20"/>
      <c r="Y325" s="20"/>
      <c r="Z325" s="20"/>
      <c r="AA325" s="20"/>
      <c r="AB325" s="20"/>
      <c r="AC325" s="20"/>
      <c r="AD325" s="20"/>
      <c r="AE325" s="20"/>
      <c r="AF325" s="20"/>
      <c r="AG325" s="20"/>
      <c r="AH325" s="20"/>
      <c r="AI325" s="20"/>
      <c r="AJ325" s="20"/>
      <c r="AK325" s="20"/>
      <c r="AL325" s="20"/>
      <c r="AM325" s="20"/>
      <c r="AN325" s="20"/>
      <c r="AO325" s="20"/>
      <c r="AP325" s="20"/>
      <c r="AQ325" s="20"/>
      <c r="AR325" s="20"/>
      <c r="AS325" s="20"/>
      <c r="AT325" s="20"/>
      <c r="AU325" s="20"/>
      <c r="AV325" s="20"/>
      <c r="AW325" s="20"/>
      <c r="AX325" s="20"/>
      <c r="AY325" s="20"/>
      <c r="AZ325" s="20"/>
      <c r="BA325" s="20"/>
      <c r="BB325" s="20"/>
      <c r="BC325" s="20"/>
      <c r="BD325" s="20"/>
      <c r="BE325" s="20"/>
      <c r="BF325" s="20"/>
      <c r="BG325" s="20"/>
      <c r="BH325" s="20"/>
      <c r="BI325" s="20"/>
      <c r="BJ325" s="20"/>
      <c r="BK325" s="20"/>
      <c r="BL325" s="20"/>
      <c r="BM325" s="20"/>
      <c r="BN325" s="20"/>
      <c r="BO325" s="20"/>
      <c r="BP325" s="20"/>
      <c r="BQ325" s="20"/>
      <c r="BR325" s="20"/>
      <c r="BS325" s="20"/>
      <c r="BT325" s="20"/>
      <c r="BU325" s="20"/>
      <c r="BV325" s="20"/>
      <c r="BW325" s="20"/>
      <c r="BX325" s="20"/>
      <c r="BY325" s="20"/>
      <c r="BZ325" s="20"/>
      <c r="CA325" s="20"/>
      <c r="CB325" s="20"/>
      <c r="CC325" s="20"/>
      <c r="CD325" s="20"/>
      <c r="CE325" s="20"/>
      <c r="CF325" s="20"/>
      <c r="CG325" s="20"/>
      <c r="CH325" s="20"/>
      <c r="CI325" s="20"/>
      <c r="CJ325" s="20"/>
      <c r="CK325" s="20"/>
      <c r="CL325" s="20"/>
      <c r="CM325" s="20"/>
      <c r="CN325" s="20"/>
      <c r="CO325" s="20"/>
      <c r="CP325" s="20"/>
      <c r="CQ325" s="20"/>
      <c r="CR325" s="20"/>
      <c r="CS325" s="20"/>
      <c r="CT325" s="20"/>
      <c r="CU325" s="20"/>
      <c r="CV325" s="20"/>
      <c r="CW325" s="20"/>
      <c r="CX325" s="20"/>
      <c r="CY325" s="20"/>
      <c r="CZ325" s="20"/>
      <c r="DA325" s="20"/>
      <c r="DB325" s="20"/>
      <c r="DC325" s="20"/>
      <c r="DD325" s="20"/>
      <c r="DE325" s="20"/>
      <c r="DF325" s="20"/>
      <c r="DG325" s="20"/>
      <c r="DH325" s="20"/>
      <c r="DI325" s="20"/>
      <c r="DJ325" s="20"/>
      <c r="DK325" s="20"/>
      <c r="DL325" s="20"/>
      <c r="DM325" s="20"/>
      <c r="DN325" s="20"/>
      <c r="DO325" s="20"/>
      <c r="DP325" s="20"/>
      <c r="DQ325" s="20"/>
      <c r="DR325" s="20"/>
      <c r="DS325" s="20"/>
      <c r="DT325" s="20"/>
      <c r="DU325" s="20"/>
      <c r="DV325" s="20"/>
      <c r="DW325" s="20"/>
      <c r="DX325" s="20"/>
      <c r="DY325" s="20"/>
      <c r="DZ325" s="20"/>
      <c r="EA325" s="20"/>
      <c r="EB325" s="20"/>
      <c r="EC325" s="20"/>
      <c r="ED325" s="20"/>
      <c r="EE325" s="20"/>
      <c r="EF325" s="20"/>
      <c r="EG325" s="20"/>
      <c r="EH325" s="20"/>
      <c r="EI325" s="20"/>
      <c r="EJ325" s="20"/>
      <c r="EK325" s="20"/>
      <c r="EL325" s="20"/>
      <c r="EM325" s="20"/>
      <c r="EN325" s="20"/>
      <c r="EO325" s="20"/>
      <c r="EP325" s="20"/>
      <c r="EQ325" s="20"/>
      <c r="ER325" s="20"/>
      <c r="ES325" s="20"/>
      <c r="ET325" s="20"/>
      <c r="EU325" s="20"/>
      <c r="EV325" s="20"/>
      <c r="EW325" s="20"/>
      <c r="EX325" s="20"/>
      <c r="EY325" s="20"/>
      <c r="EZ325" s="20"/>
      <c r="FA325" s="20"/>
      <c r="FB325" s="20"/>
      <c r="FC325" s="20"/>
      <c r="FD325" s="20"/>
      <c r="FE325" s="20"/>
      <c r="FF325" s="20"/>
      <c r="FG325" s="20"/>
      <c r="FH325" s="20"/>
      <c r="FI325" s="20"/>
      <c r="FJ325" s="20"/>
      <c r="FK325" s="20"/>
      <c r="FL325" s="20"/>
      <c r="FM325" s="20"/>
      <c r="FN325" s="20"/>
      <c r="FO325" s="20"/>
      <c r="FP325" s="20"/>
      <c r="FQ325" s="20"/>
      <c r="FR325" s="20"/>
      <c r="FS325" s="20"/>
      <c r="FT325" s="20"/>
      <c r="FU325" s="20"/>
      <c r="FV325" s="20"/>
      <c r="FW325" s="20"/>
      <c r="FX325" s="20"/>
      <c r="FY325" s="20"/>
      <c r="FZ325" s="20"/>
      <c r="GA325" s="20"/>
      <c r="GB325" s="20"/>
      <c r="GC325" s="20"/>
      <c r="GD325" s="20"/>
      <c r="GE325" s="20"/>
      <c r="GF325" s="20"/>
      <c r="GG325" s="20"/>
      <c r="GH325" s="20"/>
      <c r="GI325" s="20"/>
      <c r="GJ325" s="20"/>
      <c r="GK325" s="20"/>
      <c r="GL325" s="20"/>
      <c r="GM325" s="20"/>
      <c r="GN325" s="20"/>
      <c r="GO325" s="20"/>
      <c r="GP325" s="20"/>
      <c r="GQ325" s="20"/>
      <c r="GR325" s="20"/>
      <c r="GS325" s="20"/>
      <c r="GT325" s="20"/>
      <c r="GU325" s="20"/>
      <c r="GV325" s="20"/>
      <c r="GW325" s="20"/>
      <c r="GX325" s="20"/>
      <c r="GY325" s="20"/>
      <c r="GZ325" s="20"/>
      <c r="HA325" s="20"/>
      <c r="HB325" s="20"/>
      <c r="HC325" s="20"/>
      <c r="HD325" s="20"/>
      <c r="HE325" s="20"/>
      <c r="HF325" s="20"/>
      <c r="HG325" s="20"/>
      <c r="HH325" s="20"/>
      <c r="HI325" s="20"/>
      <c r="HJ325" s="20"/>
      <c r="HK325" s="20"/>
      <c r="HL325" s="20"/>
      <c r="HM325" s="20"/>
      <c r="HN325" s="20"/>
      <c r="HO325" s="20"/>
      <c r="HP325" s="20"/>
      <c r="HQ325" s="20"/>
      <c r="HR325" s="20"/>
      <c r="HS325" s="20"/>
      <c r="HT325" s="20"/>
      <c r="HU325" s="20"/>
      <c r="HV325" s="20"/>
      <c r="HW325" s="20"/>
      <c r="HX325" s="20"/>
      <c r="HY325" s="20"/>
      <c r="HZ325" s="20"/>
      <c r="IA325" s="20"/>
      <c r="IB325" s="20"/>
      <c r="IC325" s="20"/>
      <c r="ID325" s="20"/>
      <c r="IE325" s="20"/>
      <c r="IF325" s="20"/>
      <c r="IG325" s="20"/>
      <c r="IH325" s="20"/>
      <c r="II325" s="20"/>
      <c r="IJ325" s="20"/>
      <c r="IK325" s="20"/>
      <c r="IL325" s="20"/>
      <c r="IM325" s="20"/>
      <c r="IN325" s="20"/>
      <c r="IO325" s="20"/>
      <c r="IP325" s="20"/>
      <c r="IQ325" s="20"/>
      <c r="IR325" s="20"/>
      <c r="IS325" s="20"/>
      <c r="IT325" s="20"/>
    </row>
    <row r="326" spans="1:254" ht="26" x14ac:dyDescent="0.25">
      <c r="A326" s="46">
        <v>319</v>
      </c>
      <c r="B326" s="91" t="s">
        <v>49</v>
      </c>
      <c r="C326" s="7">
        <v>901</v>
      </c>
      <c r="D326" s="58">
        <v>1003</v>
      </c>
      <c r="E326" s="4" t="s">
        <v>693</v>
      </c>
      <c r="F326" s="4" t="s">
        <v>48</v>
      </c>
      <c r="G326" s="71">
        <v>404.7</v>
      </c>
      <c r="H326" s="132">
        <v>404.7</v>
      </c>
      <c r="I326" s="135">
        <f t="shared" si="12"/>
        <v>100</v>
      </c>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c r="AX326" s="20"/>
      <c r="AY326" s="20"/>
      <c r="AZ326" s="20"/>
      <c r="BA326" s="20"/>
      <c r="BB326" s="20"/>
      <c r="BC326" s="20"/>
      <c r="BD326" s="20"/>
      <c r="BE326" s="20"/>
      <c r="BF326" s="20"/>
      <c r="BG326" s="20"/>
      <c r="BH326" s="20"/>
      <c r="BI326" s="20"/>
      <c r="BJ326" s="20"/>
      <c r="BK326" s="20"/>
      <c r="BL326" s="20"/>
      <c r="BM326" s="20"/>
      <c r="BN326" s="20"/>
      <c r="BO326" s="20"/>
      <c r="BP326" s="20"/>
      <c r="BQ326" s="20"/>
      <c r="BR326" s="20"/>
      <c r="BS326" s="20"/>
      <c r="BT326" s="20"/>
      <c r="BU326" s="20"/>
      <c r="BV326" s="20"/>
      <c r="BW326" s="20"/>
      <c r="BX326" s="20"/>
      <c r="BY326" s="20"/>
      <c r="BZ326" s="20"/>
      <c r="CA326" s="20"/>
      <c r="CB326" s="20"/>
      <c r="CC326" s="20"/>
      <c r="CD326" s="20"/>
      <c r="CE326" s="20"/>
      <c r="CF326" s="20"/>
      <c r="CG326" s="20"/>
      <c r="CH326" s="20"/>
      <c r="CI326" s="20"/>
      <c r="CJ326" s="20"/>
      <c r="CK326" s="20"/>
      <c r="CL326" s="20"/>
      <c r="CM326" s="20"/>
      <c r="CN326" s="20"/>
      <c r="CO326" s="20"/>
      <c r="CP326" s="20"/>
      <c r="CQ326" s="20"/>
      <c r="CR326" s="20"/>
      <c r="CS326" s="20"/>
      <c r="CT326" s="20"/>
      <c r="CU326" s="20"/>
      <c r="CV326" s="20"/>
      <c r="CW326" s="20"/>
      <c r="CX326" s="20"/>
      <c r="CY326" s="20"/>
      <c r="CZ326" s="20"/>
      <c r="DA326" s="20"/>
      <c r="DB326" s="20"/>
      <c r="DC326" s="20"/>
      <c r="DD326" s="20"/>
      <c r="DE326" s="20"/>
      <c r="DF326" s="20"/>
      <c r="DG326" s="20"/>
      <c r="DH326" s="20"/>
      <c r="DI326" s="20"/>
      <c r="DJ326" s="20"/>
      <c r="DK326" s="20"/>
      <c r="DL326" s="20"/>
      <c r="DM326" s="20"/>
      <c r="DN326" s="20"/>
      <c r="DO326" s="20"/>
      <c r="DP326" s="20"/>
      <c r="DQ326" s="20"/>
      <c r="DR326" s="20"/>
      <c r="DS326" s="20"/>
      <c r="DT326" s="20"/>
      <c r="DU326" s="20"/>
      <c r="DV326" s="20"/>
      <c r="DW326" s="20"/>
      <c r="DX326" s="20"/>
      <c r="DY326" s="20"/>
      <c r="DZ326" s="20"/>
      <c r="EA326" s="20"/>
      <c r="EB326" s="20"/>
      <c r="EC326" s="20"/>
      <c r="ED326" s="20"/>
      <c r="EE326" s="20"/>
      <c r="EF326" s="20"/>
      <c r="EG326" s="20"/>
      <c r="EH326" s="20"/>
      <c r="EI326" s="20"/>
      <c r="EJ326" s="20"/>
      <c r="EK326" s="20"/>
      <c r="EL326" s="20"/>
      <c r="EM326" s="20"/>
      <c r="EN326" s="20"/>
      <c r="EO326" s="20"/>
      <c r="EP326" s="20"/>
      <c r="EQ326" s="20"/>
      <c r="ER326" s="20"/>
      <c r="ES326" s="20"/>
      <c r="ET326" s="20"/>
      <c r="EU326" s="20"/>
      <c r="EV326" s="20"/>
      <c r="EW326" s="20"/>
      <c r="EX326" s="20"/>
      <c r="EY326" s="20"/>
      <c r="EZ326" s="20"/>
      <c r="FA326" s="20"/>
      <c r="FB326" s="20"/>
      <c r="FC326" s="20"/>
      <c r="FD326" s="20"/>
      <c r="FE326" s="20"/>
      <c r="FF326" s="20"/>
      <c r="FG326" s="20"/>
      <c r="FH326" s="20"/>
      <c r="FI326" s="20"/>
      <c r="FJ326" s="20"/>
      <c r="FK326" s="20"/>
      <c r="FL326" s="20"/>
      <c r="FM326" s="20"/>
      <c r="FN326" s="20"/>
      <c r="FO326" s="20"/>
      <c r="FP326" s="20"/>
      <c r="FQ326" s="20"/>
      <c r="FR326" s="20"/>
      <c r="FS326" s="20"/>
      <c r="FT326" s="20"/>
      <c r="FU326" s="20"/>
      <c r="FV326" s="20"/>
      <c r="FW326" s="20"/>
      <c r="FX326" s="20"/>
      <c r="FY326" s="20"/>
      <c r="FZ326" s="20"/>
      <c r="GA326" s="20"/>
      <c r="GB326" s="20"/>
      <c r="GC326" s="20"/>
      <c r="GD326" s="20"/>
      <c r="GE326" s="20"/>
      <c r="GF326" s="20"/>
      <c r="GG326" s="20"/>
      <c r="GH326" s="20"/>
      <c r="GI326" s="20"/>
      <c r="GJ326" s="20"/>
      <c r="GK326" s="20"/>
      <c r="GL326" s="20"/>
      <c r="GM326" s="20"/>
      <c r="GN326" s="20"/>
      <c r="GO326" s="20"/>
      <c r="GP326" s="20"/>
      <c r="GQ326" s="20"/>
      <c r="GR326" s="20"/>
      <c r="GS326" s="20"/>
      <c r="GT326" s="20"/>
      <c r="GU326" s="20"/>
      <c r="GV326" s="20"/>
      <c r="GW326" s="20"/>
      <c r="GX326" s="20"/>
      <c r="GY326" s="20"/>
      <c r="GZ326" s="20"/>
      <c r="HA326" s="20"/>
      <c r="HB326" s="20"/>
      <c r="HC326" s="20"/>
      <c r="HD326" s="20"/>
      <c r="HE326" s="20"/>
      <c r="HF326" s="20"/>
      <c r="HG326" s="20"/>
      <c r="HH326" s="20"/>
      <c r="HI326" s="20"/>
      <c r="HJ326" s="20"/>
      <c r="HK326" s="20"/>
      <c r="HL326" s="20"/>
      <c r="HM326" s="20"/>
      <c r="HN326" s="20"/>
      <c r="HO326" s="20"/>
      <c r="HP326" s="20"/>
      <c r="HQ326" s="20"/>
      <c r="HR326" s="20"/>
      <c r="HS326" s="20"/>
      <c r="HT326" s="20"/>
      <c r="HU326" s="20"/>
      <c r="HV326" s="20"/>
      <c r="HW326" s="20"/>
      <c r="HX326" s="20"/>
      <c r="HY326" s="20"/>
      <c r="HZ326" s="20"/>
      <c r="IA326" s="20"/>
      <c r="IB326" s="20"/>
      <c r="IC326" s="20"/>
      <c r="ID326" s="20"/>
      <c r="IE326" s="20"/>
      <c r="IF326" s="20"/>
      <c r="IG326" s="20"/>
      <c r="IH326" s="20"/>
      <c r="II326" s="20"/>
      <c r="IJ326" s="20"/>
      <c r="IK326" s="20"/>
      <c r="IL326" s="20"/>
      <c r="IM326" s="20"/>
      <c r="IN326" s="20"/>
      <c r="IO326" s="20"/>
      <c r="IP326" s="20"/>
      <c r="IQ326" s="20"/>
      <c r="IR326" s="20"/>
      <c r="IS326" s="20"/>
      <c r="IT326" s="20"/>
    </row>
    <row r="327" spans="1:254" ht="15.75" customHeight="1" x14ac:dyDescent="0.3">
      <c r="A327" s="46">
        <v>320</v>
      </c>
      <c r="B327" s="5" t="s">
        <v>156</v>
      </c>
      <c r="C327" s="5">
        <v>901</v>
      </c>
      <c r="D327" s="1">
        <v>1003</v>
      </c>
      <c r="E327" s="22" t="s">
        <v>189</v>
      </c>
      <c r="F327" s="2"/>
      <c r="G327" s="29">
        <f>G328</f>
        <v>219</v>
      </c>
      <c r="H327" s="130">
        <f>H328</f>
        <v>219</v>
      </c>
      <c r="I327" s="136">
        <f t="shared" si="12"/>
        <v>100</v>
      </c>
    </row>
    <row r="328" spans="1:254" ht="41.5" customHeight="1" x14ac:dyDescent="0.3">
      <c r="A328" s="46">
        <v>321</v>
      </c>
      <c r="B328" s="85" t="s">
        <v>437</v>
      </c>
      <c r="C328" s="5">
        <v>901</v>
      </c>
      <c r="D328" s="1">
        <v>1003</v>
      </c>
      <c r="E328" s="22" t="s">
        <v>308</v>
      </c>
      <c r="F328" s="2"/>
      <c r="G328" s="29">
        <f>G329</f>
        <v>219</v>
      </c>
      <c r="H328" s="130">
        <f>H329</f>
        <v>219</v>
      </c>
      <c r="I328" s="136">
        <f t="shared" si="12"/>
        <v>100</v>
      </c>
    </row>
    <row r="329" spans="1:254" ht="15.75" customHeight="1" x14ac:dyDescent="0.25">
      <c r="A329" s="46">
        <v>322</v>
      </c>
      <c r="B329" s="7" t="s">
        <v>47</v>
      </c>
      <c r="C329" s="7">
        <v>901</v>
      </c>
      <c r="D329" s="3">
        <v>1003</v>
      </c>
      <c r="E329" s="26" t="s">
        <v>308</v>
      </c>
      <c r="F329" s="4" t="s">
        <v>46</v>
      </c>
      <c r="G329" s="31">
        <v>219</v>
      </c>
      <c r="H329" s="151">
        <v>219</v>
      </c>
      <c r="I329" s="135">
        <f t="shared" si="12"/>
        <v>100</v>
      </c>
    </row>
    <row r="330" spans="1:254" ht="15.75" customHeight="1" x14ac:dyDescent="0.3">
      <c r="A330" s="46">
        <v>323</v>
      </c>
      <c r="B330" s="85" t="s">
        <v>538</v>
      </c>
      <c r="C330" s="5">
        <v>901</v>
      </c>
      <c r="D330" s="1">
        <v>1004</v>
      </c>
      <c r="E330" s="26"/>
      <c r="F330" s="4"/>
      <c r="G330" s="29">
        <f>G331</f>
        <v>3167.9</v>
      </c>
      <c r="H330" s="130">
        <f>H331</f>
        <v>3167.8991999999998</v>
      </c>
      <c r="I330" s="136">
        <f t="shared" si="12"/>
        <v>99.999974746677594</v>
      </c>
    </row>
    <row r="331" spans="1:254" ht="26" x14ac:dyDescent="0.3">
      <c r="A331" s="46">
        <v>324</v>
      </c>
      <c r="B331" s="92" t="s">
        <v>745</v>
      </c>
      <c r="C331" s="5">
        <v>901</v>
      </c>
      <c r="D331" s="57">
        <v>1004</v>
      </c>
      <c r="E331" s="2" t="s">
        <v>195</v>
      </c>
      <c r="F331" s="4"/>
      <c r="G331" s="29">
        <f>G332+G335</f>
        <v>3167.9</v>
      </c>
      <c r="H331" s="130">
        <f>H332+H335</f>
        <v>3167.8991999999998</v>
      </c>
      <c r="I331" s="136">
        <f t="shared" ref="I331:I394" si="16">H331/G331*100</f>
        <v>99.999974746677594</v>
      </c>
    </row>
    <row r="332" spans="1:254" ht="26" x14ac:dyDescent="0.3">
      <c r="A332" s="46">
        <v>325</v>
      </c>
      <c r="B332" s="92" t="s">
        <v>169</v>
      </c>
      <c r="C332" s="5">
        <v>901</v>
      </c>
      <c r="D332" s="1">
        <v>1004</v>
      </c>
      <c r="E332" s="2" t="s">
        <v>307</v>
      </c>
      <c r="F332" s="2"/>
      <c r="G332" s="29">
        <f>G333</f>
        <v>2715.4</v>
      </c>
      <c r="H332" s="130">
        <f>H333</f>
        <v>2715.3791999999999</v>
      </c>
      <c r="I332" s="136">
        <f t="shared" si="16"/>
        <v>99.999233998674214</v>
      </c>
    </row>
    <row r="333" spans="1:254" ht="39" x14ac:dyDescent="0.3">
      <c r="A333" s="46">
        <v>326</v>
      </c>
      <c r="B333" s="85" t="s">
        <v>368</v>
      </c>
      <c r="C333" s="5">
        <v>901</v>
      </c>
      <c r="D333" s="1">
        <v>1004</v>
      </c>
      <c r="E333" s="2" t="s">
        <v>369</v>
      </c>
      <c r="F333" s="2"/>
      <c r="G333" s="29">
        <f>G334</f>
        <v>2715.4</v>
      </c>
      <c r="H333" s="130">
        <f>H334</f>
        <v>2715.3791999999999</v>
      </c>
      <c r="I333" s="136">
        <f t="shared" si="16"/>
        <v>99.999233998674214</v>
      </c>
    </row>
    <row r="334" spans="1:254" ht="26" x14ac:dyDescent="0.25">
      <c r="A334" s="46">
        <v>327</v>
      </c>
      <c r="B334" s="91" t="s">
        <v>49</v>
      </c>
      <c r="C334" s="7">
        <v>901</v>
      </c>
      <c r="D334" s="3">
        <v>1004</v>
      </c>
      <c r="E334" s="4" t="s">
        <v>369</v>
      </c>
      <c r="F334" s="4" t="s">
        <v>48</v>
      </c>
      <c r="G334" s="71">
        <f>775+1940.4</f>
        <v>2715.4</v>
      </c>
      <c r="H334" s="132">
        <v>2715.3791999999999</v>
      </c>
      <c r="I334" s="135">
        <f t="shared" si="16"/>
        <v>99.999233998674214</v>
      </c>
    </row>
    <row r="335" spans="1:254" ht="26" x14ac:dyDescent="0.3">
      <c r="A335" s="46">
        <v>328</v>
      </c>
      <c r="B335" s="92" t="s">
        <v>389</v>
      </c>
      <c r="C335" s="5">
        <v>901</v>
      </c>
      <c r="D335" s="1">
        <v>1004</v>
      </c>
      <c r="E335" s="2" t="s">
        <v>427</v>
      </c>
      <c r="F335" s="2"/>
      <c r="G335" s="29">
        <f>G338+G336</f>
        <v>452.5</v>
      </c>
      <c r="H335" s="130">
        <f>H338+H336</f>
        <v>452.52</v>
      </c>
      <c r="I335" s="136">
        <f t="shared" si="16"/>
        <v>100.00441988950274</v>
      </c>
    </row>
    <row r="336" spans="1:254" ht="26" x14ac:dyDescent="0.3">
      <c r="A336" s="46">
        <v>329</v>
      </c>
      <c r="B336" s="85" t="s">
        <v>690</v>
      </c>
      <c r="C336" s="5">
        <v>901</v>
      </c>
      <c r="D336" s="1">
        <v>1004</v>
      </c>
      <c r="E336" s="2" t="s">
        <v>689</v>
      </c>
      <c r="F336" s="2"/>
      <c r="G336" s="29">
        <f>G337</f>
        <v>93.8</v>
      </c>
      <c r="H336" s="130">
        <f>H337</f>
        <v>93.82</v>
      </c>
      <c r="I336" s="136">
        <f t="shared" si="16"/>
        <v>100.02132196162046</v>
      </c>
    </row>
    <row r="337" spans="1:9" ht="26" x14ac:dyDescent="0.25">
      <c r="A337" s="46">
        <v>330</v>
      </c>
      <c r="B337" s="91" t="s">
        <v>49</v>
      </c>
      <c r="C337" s="7">
        <v>901</v>
      </c>
      <c r="D337" s="3">
        <v>1004</v>
      </c>
      <c r="E337" s="4" t="s">
        <v>689</v>
      </c>
      <c r="F337" s="4" t="s">
        <v>48</v>
      </c>
      <c r="G337" s="71">
        <v>93.8</v>
      </c>
      <c r="H337" s="132">
        <v>93.82</v>
      </c>
      <c r="I337" s="135">
        <f t="shared" si="16"/>
        <v>100.02132196162046</v>
      </c>
    </row>
    <row r="338" spans="1:9" ht="39" x14ac:dyDescent="0.3">
      <c r="A338" s="46">
        <v>331</v>
      </c>
      <c r="B338" s="5" t="s">
        <v>436</v>
      </c>
      <c r="C338" s="5">
        <v>901</v>
      </c>
      <c r="D338" s="1">
        <v>1004</v>
      </c>
      <c r="E338" s="2" t="s">
        <v>390</v>
      </c>
      <c r="F338" s="2"/>
      <c r="G338" s="29">
        <f>G339</f>
        <v>358.7</v>
      </c>
      <c r="H338" s="130">
        <f>H339</f>
        <v>358.7</v>
      </c>
      <c r="I338" s="136">
        <f t="shared" si="16"/>
        <v>100</v>
      </c>
    </row>
    <row r="339" spans="1:9" ht="26" x14ac:dyDescent="0.25">
      <c r="A339" s="46">
        <v>332</v>
      </c>
      <c r="B339" s="91" t="s">
        <v>49</v>
      </c>
      <c r="C339" s="7">
        <v>901</v>
      </c>
      <c r="D339" s="3">
        <v>1004</v>
      </c>
      <c r="E339" s="4" t="s">
        <v>390</v>
      </c>
      <c r="F339" s="4" t="s">
        <v>48</v>
      </c>
      <c r="G339" s="65">
        <f>300+58.7</f>
        <v>358.7</v>
      </c>
      <c r="H339" s="131">
        <v>358.7</v>
      </c>
      <c r="I339" s="135">
        <f t="shared" si="16"/>
        <v>100</v>
      </c>
    </row>
    <row r="340" spans="1:9" s="21" customFormat="1" ht="13" x14ac:dyDescent="0.3">
      <c r="A340" s="46">
        <v>333</v>
      </c>
      <c r="B340" s="5" t="s">
        <v>42</v>
      </c>
      <c r="C340" s="5">
        <v>901</v>
      </c>
      <c r="D340" s="1">
        <v>1006</v>
      </c>
      <c r="E340" s="10"/>
      <c r="F340" s="10"/>
      <c r="G340" s="29">
        <f>G341</f>
        <v>8065.4</v>
      </c>
      <c r="H340" s="130">
        <f>H341</f>
        <v>7876.2086600000002</v>
      </c>
      <c r="I340" s="136">
        <f t="shared" si="16"/>
        <v>97.654284474421615</v>
      </c>
    </row>
    <row r="341" spans="1:9" s="21" customFormat="1" ht="26" x14ac:dyDescent="0.3">
      <c r="A341" s="46">
        <v>334</v>
      </c>
      <c r="B341" s="28" t="s">
        <v>745</v>
      </c>
      <c r="C341" s="5">
        <v>901</v>
      </c>
      <c r="D341" s="1">
        <v>1006</v>
      </c>
      <c r="E341" s="2" t="s">
        <v>195</v>
      </c>
      <c r="F341" s="2"/>
      <c r="G341" s="29">
        <f>G342+G346+G349</f>
        <v>8065.4</v>
      </c>
      <c r="H341" s="130">
        <f>H342+H346+H349</f>
        <v>7876.2086600000002</v>
      </c>
      <c r="I341" s="136">
        <f t="shared" si="16"/>
        <v>97.654284474421615</v>
      </c>
    </row>
    <row r="342" spans="1:9" s="21" customFormat="1" ht="39" x14ac:dyDescent="0.3">
      <c r="A342" s="46">
        <v>335</v>
      </c>
      <c r="B342" s="28" t="s">
        <v>166</v>
      </c>
      <c r="C342" s="5">
        <v>901</v>
      </c>
      <c r="D342" s="1">
        <v>1006</v>
      </c>
      <c r="E342" s="2" t="s">
        <v>194</v>
      </c>
      <c r="F342" s="2"/>
      <c r="G342" s="29">
        <f>G343</f>
        <v>186</v>
      </c>
      <c r="H342" s="130">
        <f>H343</f>
        <v>186</v>
      </c>
      <c r="I342" s="136">
        <f t="shared" si="16"/>
        <v>100</v>
      </c>
    </row>
    <row r="343" spans="1:9" ht="39" x14ac:dyDescent="0.3">
      <c r="A343" s="46">
        <v>336</v>
      </c>
      <c r="B343" s="5" t="s">
        <v>168</v>
      </c>
      <c r="C343" s="5">
        <v>901</v>
      </c>
      <c r="D343" s="1">
        <v>1006</v>
      </c>
      <c r="E343" s="33" t="s">
        <v>309</v>
      </c>
      <c r="F343" s="2"/>
      <c r="G343" s="29">
        <f>G344</f>
        <v>186</v>
      </c>
      <c r="H343" s="130">
        <f>H344</f>
        <v>186</v>
      </c>
      <c r="I343" s="136">
        <f t="shared" si="16"/>
        <v>100</v>
      </c>
    </row>
    <row r="344" spans="1:9" s="20" customFormat="1" ht="26" x14ac:dyDescent="0.25">
      <c r="A344" s="46">
        <v>337</v>
      </c>
      <c r="B344" s="7" t="s">
        <v>652</v>
      </c>
      <c r="C344" s="7">
        <v>901</v>
      </c>
      <c r="D344" s="3">
        <v>1006</v>
      </c>
      <c r="E344" s="55" t="s">
        <v>309</v>
      </c>
      <c r="F344" s="4" t="s">
        <v>72</v>
      </c>
      <c r="G344" s="32">
        <v>186</v>
      </c>
      <c r="H344" s="153">
        <v>186</v>
      </c>
      <c r="I344" s="135">
        <f t="shared" si="16"/>
        <v>100</v>
      </c>
    </row>
    <row r="345" spans="1:9" s="21" customFormat="1" ht="39" x14ac:dyDescent="0.3">
      <c r="A345" s="46">
        <v>338</v>
      </c>
      <c r="B345" s="28" t="s">
        <v>753</v>
      </c>
      <c r="C345" s="5">
        <v>901</v>
      </c>
      <c r="D345" s="1">
        <v>1006</v>
      </c>
      <c r="E345" s="2" t="s">
        <v>310</v>
      </c>
      <c r="F345" s="2"/>
      <c r="G345" s="29">
        <f>G346+G349</f>
        <v>7879.4</v>
      </c>
      <c r="H345" s="130">
        <f>H346+H349</f>
        <v>7690.2086600000002</v>
      </c>
      <c r="I345" s="136">
        <f t="shared" si="16"/>
        <v>97.598911846079659</v>
      </c>
    </row>
    <row r="346" spans="1:9" ht="39" x14ac:dyDescent="0.3">
      <c r="A346" s="46">
        <v>339</v>
      </c>
      <c r="B346" s="85" t="s">
        <v>541</v>
      </c>
      <c r="C346" s="5">
        <v>901</v>
      </c>
      <c r="D346" s="1">
        <v>1006</v>
      </c>
      <c r="E346" s="10" t="s">
        <v>327</v>
      </c>
      <c r="F346" s="2"/>
      <c r="G346" s="29">
        <f>G347+G348</f>
        <v>695</v>
      </c>
      <c r="H346" s="130">
        <f>H347+H348</f>
        <v>694.97619999999995</v>
      </c>
      <c r="I346" s="136">
        <f t="shared" si="16"/>
        <v>99.99657553956834</v>
      </c>
    </row>
    <row r="347" spans="1:9" ht="22.5" customHeight="1" x14ac:dyDescent="0.25">
      <c r="A347" s="46">
        <v>340</v>
      </c>
      <c r="B347" s="7" t="s">
        <v>45</v>
      </c>
      <c r="C347" s="7">
        <v>901</v>
      </c>
      <c r="D347" s="3">
        <v>1006</v>
      </c>
      <c r="E347" s="4" t="s">
        <v>327</v>
      </c>
      <c r="F347" s="4" t="s">
        <v>44</v>
      </c>
      <c r="G347" s="71">
        <v>620</v>
      </c>
      <c r="H347" s="132">
        <v>619.97619999999995</v>
      </c>
      <c r="I347" s="135">
        <f t="shared" si="16"/>
        <v>99.996161290322576</v>
      </c>
    </row>
    <row r="348" spans="1:9" ht="27" customHeight="1" x14ac:dyDescent="0.25">
      <c r="A348" s="46">
        <v>341</v>
      </c>
      <c r="B348" s="7" t="s">
        <v>77</v>
      </c>
      <c r="C348" s="7">
        <v>901</v>
      </c>
      <c r="D348" s="3">
        <v>1006</v>
      </c>
      <c r="E348" s="4" t="s">
        <v>327</v>
      </c>
      <c r="F348" s="4">
        <v>240</v>
      </c>
      <c r="G348" s="71">
        <v>75</v>
      </c>
      <c r="H348" s="132">
        <v>75</v>
      </c>
      <c r="I348" s="135">
        <f t="shared" si="16"/>
        <v>100</v>
      </c>
    </row>
    <row r="349" spans="1:9" ht="40.5" customHeight="1" x14ac:dyDescent="0.3">
      <c r="A349" s="46">
        <v>342</v>
      </c>
      <c r="B349" s="85" t="s">
        <v>542</v>
      </c>
      <c r="C349" s="5">
        <v>901</v>
      </c>
      <c r="D349" s="1">
        <v>1006</v>
      </c>
      <c r="E349" s="2" t="s">
        <v>328</v>
      </c>
      <c r="F349" s="2"/>
      <c r="G349" s="29">
        <f>G350+G351</f>
        <v>7184.4</v>
      </c>
      <c r="H349" s="130">
        <f>H350+H351</f>
        <v>6995.2324600000002</v>
      </c>
      <c r="I349" s="136">
        <f t="shared" si="16"/>
        <v>97.366968153220881</v>
      </c>
    </row>
    <row r="350" spans="1:9" ht="18.75" customHeight="1" x14ac:dyDescent="0.25">
      <c r="A350" s="46">
        <v>343</v>
      </c>
      <c r="B350" s="7" t="s">
        <v>45</v>
      </c>
      <c r="C350" s="7">
        <v>901</v>
      </c>
      <c r="D350" s="3">
        <v>1006</v>
      </c>
      <c r="E350" s="4" t="s">
        <v>328</v>
      </c>
      <c r="F350" s="4" t="s">
        <v>44</v>
      </c>
      <c r="G350" s="71">
        <v>5183.5</v>
      </c>
      <c r="H350" s="132">
        <v>5182.2802300000003</v>
      </c>
      <c r="I350" s="135">
        <f t="shared" si="16"/>
        <v>99.97646821645607</v>
      </c>
    </row>
    <row r="351" spans="1:9" ht="27.75" customHeight="1" x14ac:dyDescent="0.25">
      <c r="A351" s="46">
        <v>344</v>
      </c>
      <c r="B351" s="7" t="s">
        <v>77</v>
      </c>
      <c r="C351" s="7">
        <v>901</v>
      </c>
      <c r="D351" s="3">
        <v>1006</v>
      </c>
      <c r="E351" s="4" t="s">
        <v>328</v>
      </c>
      <c r="F351" s="4">
        <v>240</v>
      </c>
      <c r="G351" s="71">
        <v>2000.9</v>
      </c>
      <c r="H351" s="132">
        <v>1812.9522300000001</v>
      </c>
      <c r="I351" s="135">
        <f t="shared" si="16"/>
        <v>90.606838422709785</v>
      </c>
    </row>
    <row r="352" spans="1:9" ht="15.75" customHeight="1" x14ac:dyDescent="0.3">
      <c r="A352" s="46">
        <v>345</v>
      </c>
      <c r="B352" s="24" t="s">
        <v>34</v>
      </c>
      <c r="C352" s="5">
        <v>901</v>
      </c>
      <c r="D352" s="1">
        <v>1100</v>
      </c>
      <c r="E352" s="10"/>
      <c r="F352" s="10"/>
      <c r="G352" s="42">
        <f>G353</f>
        <v>49883.5</v>
      </c>
      <c r="H352" s="158">
        <f>H353</f>
        <v>49551.942690000011</v>
      </c>
      <c r="I352" s="136">
        <f t="shared" si="16"/>
        <v>99.335336714544908</v>
      </c>
    </row>
    <row r="353" spans="1:9" ht="12.75" customHeight="1" x14ac:dyDescent="0.3">
      <c r="A353" s="46">
        <v>346</v>
      </c>
      <c r="B353" s="5" t="s">
        <v>41</v>
      </c>
      <c r="C353" s="5">
        <v>901</v>
      </c>
      <c r="D353" s="1">
        <v>1102</v>
      </c>
      <c r="E353" s="10"/>
      <c r="F353" s="10"/>
      <c r="G353" s="42">
        <f>G354+G371</f>
        <v>49883.5</v>
      </c>
      <c r="H353" s="158">
        <f>H354+H371</f>
        <v>49551.942690000011</v>
      </c>
      <c r="I353" s="136">
        <f t="shared" si="16"/>
        <v>99.335336714544908</v>
      </c>
    </row>
    <row r="354" spans="1:9" ht="26" x14ac:dyDescent="0.3">
      <c r="A354" s="46">
        <v>347</v>
      </c>
      <c r="B354" s="28" t="s">
        <v>607</v>
      </c>
      <c r="C354" s="5">
        <v>901</v>
      </c>
      <c r="D354" s="1">
        <v>1102</v>
      </c>
      <c r="E354" s="10" t="s">
        <v>292</v>
      </c>
      <c r="F354" s="10"/>
      <c r="G354" s="42">
        <f>G355</f>
        <v>48795.4</v>
      </c>
      <c r="H354" s="158">
        <f>H355</f>
        <v>48463.842690000012</v>
      </c>
      <c r="I354" s="136">
        <f t="shared" si="16"/>
        <v>99.320515232993301</v>
      </c>
    </row>
    <row r="355" spans="1:9" s="21" customFormat="1" ht="30" customHeight="1" x14ac:dyDescent="0.3">
      <c r="A355" s="46">
        <v>348</v>
      </c>
      <c r="B355" s="28" t="s">
        <v>653</v>
      </c>
      <c r="C355" s="5">
        <v>901</v>
      </c>
      <c r="D355" s="1">
        <v>1102</v>
      </c>
      <c r="E355" s="10" t="s">
        <v>293</v>
      </c>
      <c r="F355" s="10"/>
      <c r="G355" s="29">
        <f>G356+G361+G364+G369+G367</f>
        <v>48795.4</v>
      </c>
      <c r="H355" s="130">
        <f>H356+H361+H364+H369+H367</f>
        <v>48463.842690000012</v>
      </c>
      <c r="I355" s="136">
        <f t="shared" si="16"/>
        <v>99.320515232993301</v>
      </c>
    </row>
    <row r="356" spans="1:9" s="21" customFormat="1" ht="26" x14ac:dyDescent="0.3">
      <c r="A356" s="46">
        <v>349</v>
      </c>
      <c r="B356" s="5" t="s">
        <v>144</v>
      </c>
      <c r="C356" s="5">
        <v>901</v>
      </c>
      <c r="D356" s="1">
        <v>1102</v>
      </c>
      <c r="E356" s="10" t="s">
        <v>311</v>
      </c>
      <c r="F356" s="10"/>
      <c r="G356" s="29">
        <f>G359+G357+G358+G360</f>
        <v>47085.5</v>
      </c>
      <c r="H356" s="130">
        <f>H359+H357+H358+H360</f>
        <v>46761.609690000005</v>
      </c>
      <c r="I356" s="136">
        <f t="shared" si="16"/>
        <v>99.31212303150653</v>
      </c>
    </row>
    <row r="357" spans="1:9" s="21" customFormat="1" ht="13" x14ac:dyDescent="0.3">
      <c r="A357" s="46">
        <v>350</v>
      </c>
      <c r="B357" s="91" t="s">
        <v>45</v>
      </c>
      <c r="C357" s="7">
        <v>901</v>
      </c>
      <c r="D357" s="58">
        <v>1102</v>
      </c>
      <c r="E357" s="12" t="s">
        <v>311</v>
      </c>
      <c r="F357" s="4" t="s">
        <v>44</v>
      </c>
      <c r="G357" s="65">
        <v>13906.3</v>
      </c>
      <c r="H357" s="131">
        <v>13889.36694</v>
      </c>
      <c r="I357" s="135">
        <f t="shared" si="16"/>
        <v>99.878234613089035</v>
      </c>
    </row>
    <row r="358" spans="1:9" s="21" customFormat="1" ht="26" x14ac:dyDescent="0.3">
      <c r="A358" s="46">
        <v>351</v>
      </c>
      <c r="B358" s="91" t="s">
        <v>77</v>
      </c>
      <c r="C358" s="7">
        <v>901</v>
      </c>
      <c r="D358" s="58">
        <v>1102</v>
      </c>
      <c r="E358" s="12" t="s">
        <v>311</v>
      </c>
      <c r="F358" s="4">
        <v>240</v>
      </c>
      <c r="G358" s="65">
        <v>1736</v>
      </c>
      <c r="H358" s="131">
        <v>1460.0197499999999</v>
      </c>
      <c r="I358" s="135">
        <f t="shared" si="16"/>
        <v>84.102520161290315</v>
      </c>
    </row>
    <row r="359" spans="1:9" s="20" customFormat="1" ht="12.75" customHeight="1" x14ac:dyDescent="0.25">
      <c r="A359" s="46">
        <v>352</v>
      </c>
      <c r="B359" s="7" t="s">
        <v>86</v>
      </c>
      <c r="C359" s="7">
        <v>901</v>
      </c>
      <c r="D359" s="3">
        <v>1102</v>
      </c>
      <c r="E359" s="12" t="s">
        <v>311</v>
      </c>
      <c r="F359" s="4" t="s">
        <v>85</v>
      </c>
      <c r="G359" s="65">
        <f>33108.2-1730</f>
        <v>31378.199999999997</v>
      </c>
      <c r="H359" s="131">
        <v>31378.2</v>
      </c>
      <c r="I359" s="135">
        <f t="shared" si="16"/>
        <v>100.00000000000003</v>
      </c>
    </row>
    <row r="360" spans="1:9" s="20" customFormat="1" ht="12.75" customHeight="1" x14ac:dyDescent="0.25">
      <c r="A360" s="46">
        <v>353</v>
      </c>
      <c r="B360" s="91" t="s">
        <v>80</v>
      </c>
      <c r="C360" s="7">
        <v>901</v>
      </c>
      <c r="D360" s="58">
        <v>1102</v>
      </c>
      <c r="E360" s="12" t="s">
        <v>311</v>
      </c>
      <c r="F360" s="4" t="s">
        <v>79</v>
      </c>
      <c r="G360" s="65">
        <v>65</v>
      </c>
      <c r="H360" s="131">
        <v>34.023000000000003</v>
      </c>
      <c r="I360" s="135">
        <f t="shared" si="16"/>
        <v>52.343076923076929</v>
      </c>
    </row>
    <row r="361" spans="1:9" ht="40.5" customHeight="1" x14ac:dyDescent="0.3">
      <c r="A361" s="46">
        <v>354</v>
      </c>
      <c r="B361" s="5" t="s">
        <v>145</v>
      </c>
      <c r="C361" s="5">
        <v>901</v>
      </c>
      <c r="D361" s="1">
        <v>1102</v>
      </c>
      <c r="E361" s="2" t="s">
        <v>294</v>
      </c>
      <c r="F361" s="2"/>
      <c r="G361" s="42">
        <f>G363+G362</f>
        <v>1500</v>
      </c>
      <c r="H361" s="158">
        <f>H363+H362</f>
        <v>1499.7640000000001</v>
      </c>
      <c r="I361" s="136">
        <f t="shared" si="16"/>
        <v>99.98426666666667</v>
      </c>
    </row>
    <row r="362" spans="1:9" ht="13" x14ac:dyDescent="0.25">
      <c r="A362" s="46">
        <v>355</v>
      </c>
      <c r="B362" s="91" t="s">
        <v>45</v>
      </c>
      <c r="C362" s="7">
        <v>901</v>
      </c>
      <c r="D362" s="58">
        <v>1102</v>
      </c>
      <c r="E362" s="12" t="s">
        <v>294</v>
      </c>
      <c r="F362" s="4" t="s">
        <v>44</v>
      </c>
      <c r="G362" s="65">
        <v>518</v>
      </c>
      <c r="H362" s="131">
        <v>517.9</v>
      </c>
      <c r="I362" s="135">
        <f t="shared" si="16"/>
        <v>99.980694980694977</v>
      </c>
    </row>
    <row r="363" spans="1:9" s="23" customFormat="1" ht="26" x14ac:dyDescent="0.25">
      <c r="A363" s="46">
        <v>356</v>
      </c>
      <c r="B363" s="91" t="s">
        <v>77</v>
      </c>
      <c r="C363" s="7">
        <v>901</v>
      </c>
      <c r="D363" s="3">
        <v>1102</v>
      </c>
      <c r="E363" s="12" t="s">
        <v>294</v>
      </c>
      <c r="F363" s="4" t="s">
        <v>78</v>
      </c>
      <c r="G363" s="45">
        <v>982</v>
      </c>
      <c r="H363" s="155">
        <v>981.86400000000003</v>
      </c>
      <c r="I363" s="135">
        <f t="shared" si="16"/>
        <v>99.986150712830963</v>
      </c>
    </row>
    <row r="364" spans="1:9" s="21" customFormat="1" ht="39" x14ac:dyDescent="0.3">
      <c r="A364" s="46">
        <v>357</v>
      </c>
      <c r="B364" s="5" t="s">
        <v>151</v>
      </c>
      <c r="C364" s="5">
        <v>901</v>
      </c>
      <c r="D364" s="1">
        <v>1102</v>
      </c>
      <c r="E364" s="2" t="s">
        <v>312</v>
      </c>
      <c r="F364" s="2"/>
      <c r="G364" s="29">
        <f>G366+G365</f>
        <v>35</v>
      </c>
      <c r="H364" s="130">
        <f>H366+H365</f>
        <v>27.568999999999999</v>
      </c>
      <c r="I364" s="136">
        <f t="shared" si="16"/>
        <v>78.76857142857142</v>
      </c>
    </row>
    <row r="365" spans="1:9" s="21" customFormat="1" ht="13" x14ac:dyDescent="0.3">
      <c r="A365" s="46">
        <v>358</v>
      </c>
      <c r="B365" s="91" t="s">
        <v>45</v>
      </c>
      <c r="C365" s="7">
        <v>901</v>
      </c>
      <c r="D365" s="58">
        <v>1102</v>
      </c>
      <c r="E365" s="12" t="s">
        <v>312</v>
      </c>
      <c r="F365" s="4" t="s">
        <v>44</v>
      </c>
      <c r="G365" s="65">
        <v>10</v>
      </c>
      <c r="H365" s="131">
        <v>10</v>
      </c>
      <c r="I365" s="135">
        <f t="shared" si="16"/>
        <v>100</v>
      </c>
    </row>
    <row r="366" spans="1:9" s="23" customFormat="1" ht="26" x14ac:dyDescent="0.25">
      <c r="A366" s="46">
        <v>359</v>
      </c>
      <c r="B366" s="91" t="s">
        <v>77</v>
      </c>
      <c r="C366" s="7">
        <v>901</v>
      </c>
      <c r="D366" s="3">
        <v>1102</v>
      </c>
      <c r="E366" s="12" t="s">
        <v>312</v>
      </c>
      <c r="F366" s="4" t="s">
        <v>78</v>
      </c>
      <c r="G366" s="45">
        <v>25</v>
      </c>
      <c r="H366" s="155">
        <v>17.568999999999999</v>
      </c>
      <c r="I366" s="135">
        <f t="shared" si="16"/>
        <v>70.275999999999996</v>
      </c>
    </row>
    <row r="367" spans="1:9" s="23" customFormat="1" ht="39" x14ac:dyDescent="0.3">
      <c r="A367" s="46">
        <v>360</v>
      </c>
      <c r="B367" s="85" t="s">
        <v>583</v>
      </c>
      <c r="C367" s="5">
        <v>901</v>
      </c>
      <c r="D367" s="57">
        <v>1102</v>
      </c>
      <c r="E367" s="10" t="s">
        <v>582</v>
      </c>
      <c r="F367" s="2"/>
      <c r="G367" s="29">
        <f>G368</f>
        <v>122.4</v>
      </c>
      <c r="H367" s="130">
        <f>H368</f>
        <v>122.4</v>
      </c>
      <c r="I367" s="136">
        <f t="shared" si="16"/>
        <v>100</v>
      </c>
    </row>
    <row r="368" spans="1:9" s="23" customFormat="1" ht="13" x14ac:dyDescent="0.25">
      <c r="A368" s="46">
        <v>361</v>
      </c>
      <c r="B368" s="91" t="s">
        <v>86</v>
      </c>
      <c r="C368" s="7">
        <v>901</v>
      </c>
      <c r="D368" s="58">
        <v>1102</v>
      </c>
      <c r="E368" s="12" t="s">
        <v>582</v>
      </c>
      <c r="F368" s="4" t="s">
        <v>85</v>
      </c>
      <c r="G368" s="126">
        <v>122.4</v>
      </c>
      <c r="H368" s="156">
        <v>122.4</v>
      </c>
      <c r="I368" s="135">
        <f t="shared" si="16"/>
        <v>100</v>
      </c>
    </row>
    <row r="369" spans="1:9" s="23" customFormat="1" ht="40.5" customHeight="1" x14ac:dyDescent="0.3">
      <c r="A369" s="46">
        <v>362</v>
      </c>
      <c r="B369" s="85" t="s">
        <v>458</v>
      </c>
      <c r="C369" s="5">
        <v>901</v>
      </c>
      <c r="D369" s="57">
        <v>1102</v>
      </c>
      <c r="E369" s="10" t="s">
        <v>563</v>
      </c>
      <c r="F369" s="4"/>
      <c r="G369" s="29">
        <f>G370</f>
        <v>52.5</v>
      </c>
      <c r="H369" s="130">
        <f>H370</f>
        <v>52.5</v>
      </c>
      <c r="I369" s="136">
        <f t="shared" si="16"/>
        <v>100</v>
      </c>
    </row>
    <row r="370" spans="1:9" s="23" customFormat="1" ht="13" x14ac:dyDescent="0.25">
      <c r="A370" s="46">
        <v>363</v>
      </c>
      <c r="B370" s="91" t="s">
        <v>86</v>
      </c>
      <c r="C370" s="7">
        <v>901</v>
      </c>
      <c r="D370" s="58">
        <v>1102</v>
      </c>
      <c r="E370" s="12" t="s">
        <v>563</v>
      </c>
      <c r="F370" s="4" t="s">
        <v>85</v>
      </c>
      <c r="G370" s="45">
        <v>52.5</v>
      </c>
      <c r="H370" s="155">
        <v>52.5</v>
      </c>
      <c r="I370" s="135">
        <f t="shared" si="16"/>
        <v>100</v>
      </c>
    </row>
    <row r="371" spans="1:9" s="23" customFormat="1" ht="13" x14ac:dyDescent="0.3">
      <c r="A371" s="46">
        <v>364</v>
      </c>
      <c r="B371" s="85" t="s">
        <v>156</v>
      </c>
      <c r="C371" s="5">
        <v>901</v>
      </c>
      <c r="D371" s="57">
        <v>1102</v>
      </c>
      <c r="E371" s="2" t="s">
        <v>189</v>
      </c>
      <c r="F371" s="2"/>
      <c r="G371" s="29">
        <f>G372+G374+G376</f>
        <v>1088.0999999999999</v>
      </c>
      <c r="H371" s="130">
        <f>H372+H374+H376</f>
        <v>1088.0999999999999</v>
      </c>
      <c r="I371" s="136">
        <f t="shared" si="16"/>
        <v>100</v>
      </c>
    </row>
    <row r="372" spans="1:9" s="23" customFormat="1" ht="26" x14ac:dyDescent="0.3">
      <c r="A372" s="46">
        <v>365</v>
      </c>
      <c r="B372" s="85" t="s">
        <v>724</v>
      </c>
      <c r="C372" s="5">
        <v>901</v>
      </c>
      <c r="D372" s="57">
        <v>1102</v>
      </c>
      <c r="E372" s="10" t="s">
        <v>725</v>
      </c>
      <c r="F372" s="4"/>
      <c r="G372" s="29">
        <f>G373</f>
        <v>200</v>
      </c>
      <c r="H372" s="130">
        <f>H373</f>
        <v>200</v>
      </c>
      <c r="I372" s="136">
        <f t="shared" si="16"/>
        <v>100</v>
      </c>
    </row>
    <row r="373" spans="1:9" s="23" customFormat="1" ht="26" x14ac:dyDescent="0.25">
      <c r="A373" s="46">
        <v>366</v>
      </c>
      <c r="B373" s="91" t="s">
        <v>77</v>
      </c>
      <c r="C373" s="7">
        <v>901</v>
      </c>
      <c r="D373" s="58">
        <v>1102</v>
      </c>
      <c r="E373" s="12" t="s">
        <v>725</v>
      </c>
      <c r="F373" s="4" t="s">
        <v>78</v>
      </c>
      <c r="G373" s="65">
        <v>200</v>
      </c>
      <c r="H373" s="131">
        <v>200</v>
      </c>
      <c r="I373" s="135">
        <f t="shared" si="16"/>
        <v>100</v>
      </c>
    </row>
    <row r="374" spans="1:9" s="23" customFormat="1" ht="39" x14ac:dyDescent="0.3">
      <c r="A374" s="46">
        <v>367</v>
      </c>
      <c r="B374" s="85" t="s">
        <v>727</v>
      </c>
      <c r="C374" s="5">
        <v>901</v>
      </c>
      <c r="D374" s="57">
        <v>1102</v>
      </c>
      <c r="E374" s="10" t="s">
        <v>726</v>
      </c>
      <c r="F374" s="4"/>
      <c r="G374" s="29">
        <f>G375</f>
        <v>300</v>
      </c>
      <c r="H374" s="130">
        <f>H375</f>
        <v>300</v>
      </c>
      <c r="I374" s="136">
        <f t="shared" si="16"/>
        <v>100</v>
      </c>
    </row>
    <row r="375" spans="1:9" s="23" customFormat="1" ht="26" x14ac:dyDescent="0.25">
      <c r="A375" s="46">
        <v>368</v>
      </c>
      <c r="B375" s="91" t="s">
        <v>77</v>
      </c>
      <c r="C375" s="7">
        <v>901</v>
      </c>
      <c r="D375" s="58">
        <v>1102</v>
      </c>
      <c r="E375" s="12" t="s">
        <v>726</v>
      </c>
      <c r="F375" s="4" t="s">
        <v>78</v>
      </c>
      <c r="G375" s="45">
        <v>300</v>
      </c>
      <c r="H375" s="155">
        <v>300</v>
      </c>
      <c r="I375" s="135">
        <f t="shared" si="16"/>
        <v>100</v>
      </c>
    </row>
    <row r="376" spans="1:9" s="23" customFormat="1" ht="52" x14ac:dyDescent="0.3">
      <c r="A376" s="46">
        <v>369</v>
      </c>
      <c r="B376" s="92" t="s">
        <v>735</v>
      </c>
      <c r="C376" s="5">
        <v>901</v>
      </c>
      <c r="D376" s="57">
        <v>1102</v>
      </c>
      <c r="E376" s="63" t="s">
        <v>730</v>
      </c>
      <c r="F376" s="2"/>
      <c r="G376" s="29">
        <f>G377+G378</f>
        <v>588.1</v>
      </c>
      <c r="H376" s="130">
        <f>H377+H378</f>
        <v>588.1</v>
      </c>
      <c r="I376" s="136">
        <f t="shared" si="16"/>
        <v>100</v>
      </c>
    </row>
    <row r="377" spans="1:9" s="23" customFormat="1" ht="13" x14ac:dyDescent="0.25">
      <c r="A377" s="46">
        <v>370</v>
      </c>
      <c r="B377" s="91" t="s">
        <v>45</v>
      </c>
      <c r="C377" s="7">
        <v>901</v>
      </c>
      <c r="D377" s="58">
        <v>1102</v>
      </c>
      <c r="E377" s="64" t="s">
        <v>730</v>
      </c>
      <c r="F377" s="4" t="s">
        <v>44</v>
      </c>
      <c r="G377" s="45">
        <v>181.4</v>
      </c>
      <c r="H377" s="155">
        <v>181.4</v>
      </c>
      <c r="I377" s="135">
        <f t="shared" si="16"/>
        <v>100</v>
      </c>
    </row>
    <row r="378" spans="1:9" s="23" customFormat="1" ht="13" x14ac:dyDescent="0.25">
      <c r="A378" s="46">
        <v>371</v>
      </c>
      <c r="B378" s="91" t="s">
        <v>86</v>
      </c>
      <c r="C378" s="7">
        <v>901</v>
      </c>
      <c r="D378" s="58">
        <v>1102</v>
      </c>
      <c r="E378" s="64" t="s">
        <v>730</v>
      </c>
      <c r="F378" s="4" t="s">
        <v>85</v>
      </c>
      <c r="G378" s="45">
        <v>406.7</v>
      </c>
      <c r="H378" s="155">
        <v>406.7</v>
      </c>
      <c r="I378" s="135">
        <f t="shared" si="16"/>
        <v>100</v>
      </c>
    </row>
    <row r="379" spans="1:9" ht="15" x14ac:dyDescent="0.3">
      <c r="A379" s="46">
        <v>372</v>
      </c>
      <c r="B379" s="24" t="s">
        <v>71</v>
      </c>
      <c r="C379" s="5">
        <v>901</v>
      </c>
      <c r="D379" s="1">
        <v>1200</v>
      </c>
      <c r="E379" s="12"/>
      <c r="F379" s="30"/>
      <c r="G379" s="29">
        <f t="shared" ref="G379:H382" si="17">G380</f>
        <v>484</v>
      </c>
      <c r="H379" s="130">
        <f t="shared" si="17"/>
        <v>451.16439000000003</v>
      </c>
      <c r="I379" s="136">
        <f t="shared" si="16"/>
        <v>93.21578305785124</v>
      </c>
    </row>
    <row r="380" spans="1:9" s="21" customFormat="1" ht="12.75" customHeight="1" x14ac:dyDescent="0.3">
      <c r="A380" s="46">
        <v>373</v>
      </c>
      <c r="B380" s="85" t="s">
        <v>102</v>
      </c>
      <c r="C380" s="5">
        <v>901</v>
      </c>
      <c r="D380" s="1">
        <v>1202</v>
      </c>
      <c r="E380" s="10"/>
      <c r="F380" s="43"/>
      <c r="G380" s="29">
        <f t="shared" si="17"/>
        <v>484</v>
      </c>
      <c r="H380" s="130">
        <f t="shared" si="17"/>
        <v>451.16439000000003</v>
      </c>
      <c r="I380" s="136">
        <f t="shared" si="16"/>
        <v>93.21578305785124</v>
      </c>
    </row>
    <row r="381" spans="1:9" s="21" customFormat="1" ht="14.25" customHeight="1" x14ac:dyDescent="0.3">
      <c r="A381" s="46">
        <v>374</v>
      </c>
      <c r="B381" s="5" t="s">
        <v>156</v>
      </c>
      <c r="C381" s="5">
        <v>901</v>
      </c>
      <c r="D381" s="1">
        <v>1202</v>
      </c>
      <c r="E381" s="2" t="s">
        <v>189</v>
      </c>
      <c r="F381" s="2"/>
      <c r="G381" s="29">
        <f t="shared" si="17"/>
        <v>484</v>
      </c>
      <c r="H381" s="130">
        <f t="shared" si="17"/>
        <v>451.16439000000003</v>
      </c>
      <c r="I381" s="136">
        <f t="shared" si="16"/>
        <v>93.21578305785124</v>
      </c>
    </row>
    <row r="382" spans="1:9" s="21" customFormat="1" ht="25.5" customHeight="1" x14ac:dyDescent="0.3">
      <c r="A382" s="46">
        <v>375</v>
      </c>
      <c r="B382" s="92" t="s">
        <v>70</v>
      </c>
      <c r="C382" s="5">
        <v>901</v>
      </c>
      <c r="D382" s="1">
        <v>1202</v>
      </c>
      <c r="E382" s="10" t="s">
        <v>313</v>
      </c>
      <c r="F382" s="43"/>
      <c r="G382" s="29">
        <f t="shared" si="17"/>
        <v>484</v>
      </c>
      <c r="H382" s="130">
        <f t="shared" si="17"/>
        <v>451.16439000000003</v>
      </c>
      <c r="I382" s="136">
        <f t="shared" si="16"/>
        <v>93.21578305785124</v>
      </c>
    </row>
    <row r="383" spans="1:9" ht="39" x14ac:dyDescent="0.25">
      <c r="A383" s="46">
        <v>376</v>
      </c>
      <c r="B383" s="7" t="s">
        <v>517</v>
      </c>
      <c r="C383" s="7">
        <v>901</v>
      </c>
      <c r="D383" s="3">
        <v>1202</v>
      </c>
      <c r="E383" s="12" t="s">
        <v>313</v>
      </c>
      <c r="F383" s="4" t="s">
        <v>56</v>
      </c>
      <c r="G383" s="31">
        <v>484</v>
      </c>
      <c r="H383" s="151">
        <v>451.16439000000003</v>
      </c>
      <c r="I383" s="135">
        <f t="shared" si="16"/>
        <v>93.21578305785124</v>
      </c>
    </row>
    <row r="384" spans="1:9" ht="30" x14ac:dyDescent="0.3">
      <c r="A384" s="46">
        <v>377</v>
      </c>
      <c r="B384" s="54" t="s">
        <v>519</v>
      </c>
      <c r="C384" s="5">
        <v>901</v>
      </c>
      <c r="D384" s="1">
        <v>1300</v>
      </c>
      <c r="E384" s="10"/>
      <c r="F384" s="10"/>
      <c r="G384" s="42">
        <f t="shared" ref="G384:H387" si="18">G385</f>
        <v>11.6</v>
      </c>
      <c r="H384" s="158">
        <f t="shared" si="18"/>
        <v>11.6</v>
      </c>
      <c r="I384" s="136">
        <f t="shared" si="16"/>
        <v>100</v>
      </c>
    </row>
    <row r="385" spans="1:9" ht="26" x14ac:dyDescent="0.3">
      <c r="A385" s="46">
        <v>378</v>
      </c>
      <c r="B385" s="8" t="s">
        <v>520</v>
      </c>
      <c r="C385" s="5">
        <v>901</v>
      </c>
      <c r="D385" s="1">
        <v>1301</v>
      </c>
      <c r="E385" s="2"/>
      <c r="F385" s="2"/>
      <c r="G385" s="29">
        <f t="shared" si="18"/>
        <v>11.6</v>
      </c>
      <c r="H385" s="130">
        <f t="shared" si="18"/>
        <v>11.6</v>
      </c>
      <c r="I385" s="136">
        <f t="shared" si="16"/>
        <v>100</v>
      </c>
    </row>
    <row r="386" spans="1:9" ht="26" x14ac:dyDescent="0.3">
      <c r="A386" s="46">
        <v>379</v>
      </c>
      <c r="B386" s="28" t="s">
        <v>743</v>
      </c>
      <c r="C386" s="5">
        <v>901</v>
      </c>
      <c r="D386" s="1">
        <v>1301</v>
      </c>
      <c r="E386" s="2" t="s">
        <v>252</v>
      </c>
      <c r="F386" s="2"/>
      <c r="G386" s="29">
        <f t="shared" si="18"/>
        <v>11.6</v>
      </c>
      <c r="H386" s="130">
        <f t="shared" si="18"/>
        <v>11.6</v>
      </c>
      <c r="I386" s="136">
        <f t="shared" si="16"/>
        <v>100</v>
      </c>
    </row>
    <row r="387" spans="1:9" ht="26" x14ac:dyDescent="0.3">
      <c r="A387" s="46">
        <v>380</v>
      </c>
      <c r="B387" s="5" t="s">
        <v>110</v>
      </c>
      <c r="C387" s="5">
        <v>901</v>
      </c>
      <c r="D387" s="1">
        <v>1301</v>
      </c>
      <c r="E387" s="2" t="s">
        <v>314</v>
      </c>
      <c r="F387" s="2"/>
      <c r="G387" s="29">
        <f t="shared" si="18"/>
        <v>11.6</v>
      </c>
      <c r="H387" s="130">
        <f t="shared" si="18"/>
        <v>11.6</v>
      </c>
      <c r="I387" s="136">
        <f t="shared" si="16"/>
        <v>100</v>
      </c>
    </row>
    <row r="388" spans="1:9" ht="12.75" customHeight="1" x14ac:dyDescent="0.25">
      <c r="A388" s="46">
        <v>381</v>
      </c>
      <c r="B388" s="7" t="s">
        <v>83</v>
      </c>
      <c r="C388" s="7">
        <v>901</v>
      </c>
      <c r="D388" s="3">
        <v>1301</v>
      </c>
      <c r="E388" s="4" t="s">
        <v>314</v>
      </c>
      <c r="F388" s="4" t="s">
        <v>82</v>
      </c>
      <c r="G388" s="31">
        <v>11.6</v>
      </c>
      <c r="H388" s="151">
        <v>11.6</v>
      </c>
      <c r="I388" s="135">
        <f t="shared" si="16"/>
        <v>100</v>
      </c>
    </row>
    <row r="389" spans="1:9" ht="45" x14ac:dyDescent="0.3">
      <c r="A389" s="46">
        <v>382</v>
      </c>
      <c r="B389" s="127" t="s">
        <v>646</v>
      </c>
      <c r="C389" s="28">
        <v>902</v>
      </c>
      <c r="D389" s="1"/>
      <c r="E389" s="2"/>
      <c r="F389" s="2"/>
      <c r="G389" s="41">
        <f>G390+G423+G399</f>
        <v>28970.400000000001</v>
      </c>
      <c r="H389" s="133">
        <f>H390+H423+H399</f>
        <v>28338.304660000002</v>
      </c>
      <c r="I389" s="136">
        <f t="shared" si="16"/>
        <v>97.818133888382633</v>
      </c>
    </row>
    <row r="390" spans="1:9" ht="15" x14ac:dyDescent="0.3">
      <c r="A390" s="46">
        <v>383</v>
      </c>
      <c r="B390" s="24" t="s">
        <v>4</v>
      </c>
      <c r="C390" s="28">
        <v>902</v>
      </c>
      <c r="D390" s="1">
        <v>100</v>
      </c>
      <c r="E390" s="2"/>
      <c r="F390" s="2"/>
      <c r="G390" s="41">
        <f>G391</f>
        <v>8837.7999999999993</v>
      </c>
      <c r="H390" s="133">
        <f>H391</f>
        <v>8641.5184300000001</v>
      </c>
      <c r="I390" s="136">
        <f t="shared" si="16"/>
        <v>97.779067528117864</v>
      </c>
    </row>
    <row r="391" spans="1:9" ht="13" x14ac:dyDescent="0.3">
      <c r="A391" s="46">
        <v>384</v>
      </c>
      <c r="B391" s="5" t="s">
        <v>25</v>
      </c>
      <c r="C391" s="5">
        <v>902</v>
      </c>
      <c r="D391" s="1">
        <v>113</v>
      </c>
      <c r="E391" s="2"/>
      <c r="F391" s="2"/>
      <c r="G391" s="41">
        <f>G392+G396</f>
        <v>8837.7999999999993</v>
      </c>
      <c r="H391" s="133">
        <f>H392+H396</f>
        <v>8641.5184300000001</v>
      </c>
      <c r="I391" s="136">
        <f t="shared" si="16"/>
        <v>97.779067528117864</v>
      </c>
    </row>
    <row r="392" spans="1:9" ht="39.75" customHeight="1" x14ac:dyDescent="0.3">
      <c r="A392" s="46">
        <v>385</v>
      </c>
      <c r="B392" s="28" t="s">
        <v>606</v>
      </c>
      <c r="C392" s="28">
        <v>902</v>
      </c>
      <c r="D392" s="9">
        <v>113</v>
      </c>
      <c r="E392" s="10" t="s">
        <v>258</v>
      </c>
      <c r="F392" s="10"/>
      <c r="G392" s="29">
        <f>G393</f>
        <v>8807.7999999999993</v>
      </c>
      <c r="H392" s="130">
        <f>H393</f>
        <v>8611.5184300000001</v>
      </c>
      <c r="I392" s="136">
        <f t="shared" si="16"/>
        <v>97.771502872453979</v>
      </c>
    </row>
    <row r="393" spans="1:9" ht="28.5" customHeight="1" x14ac:dyDescent="0.3">
      <c r="A393" s="46">
        <v>386</v>
      </c>
      <c r="B393" s="5" t="s">
        <v>109</v>
      </c>
      <c r="C393" s="28">
        <v>902</v>
      </c>
      <c r="D393" s="1">
        <v>113</v>
      </c>
      <c r="E393" s="2" t="s">
        <v>320</v>
      </c>
      <c r="F393" s="2"/>
      <c r="G393" s="29">
        <f>G394+G395</f>
        <v>8807.7999999999993</v>
      </c>
      <c r="H393" s="130">
        <f>H394+H395</f>
        <v>8611.5184300000001</v>
      </c>
      <c r="I393" s="136">
        <f t="shared" si="16"/>
        <v>97.771502872453979</v>
      </c>
    </row>
    <row r="394" spans="1:9" ht="26" x14ac:dyDescent="0.25">
      <c r="A394" s="46">
        <v>387</v>
      </c>
      <c r="B394" s="7" t="s">
        <v>81</v>
      </c>
      <c r="C394" s="44">
        <v>902</v>
      </c>
      <c r="D394" s="3">
        <v>113</v>
      </c>
      <c r="E394" s="64" t="s">
        <v>320</v>
      </c>
      <c r="F394" s="4" t="s">
        <v>50</v>
      </c>
      <c r="G394" s="65">
        <v>8382.7999999999993</v>
      </c>
      <c r="H394" s="131">
        <v>8193.5813300000009</v>
      </c>
      <c r="I394" s="135">
        <f t="shared" si="16"/>
        <v>97.742774848499323</v>
      </c>
    </row>
    <row r="395" spans="1:9" ht="28.5" customHeight="1" x14ac:dyDescent="0.25">
      <c r="A395" s="46">
        <v>388</v>
      </c>
      <c r="B395" s="7" t="s">
        <v>77</v>
      </c>
      <c r="C395" s="44">
        <v>902</v>
      </c>
      <c r="D395" s="3">
        <v>113</v>
      </c>
      <c r="E395" s="64" t="s">
        <v>320</v>
      </c>
      <c r="F395" s="4">
        <v>240</v>
      </c>
      <c r="G395" s="65">
        <v>425</v>
      </c>
      <c r="H395" s="131">
        <v>417.93709999999999</v>
      </c>
      <c r="I395" s="135">
        <f t="shared" ref="I395:I458" si="19">H395/G395*100</f>
        <v>98.338141176470586</v>
      </c>
    </row>
    <row r="396" spans="1:9" ht="15" customHeight="1" x14ac:dyDescent="0.3">
      <c r="A396" s="46">
        <v>389</v>
      </c>
      <c r="B396" s="85" t="s">
        <v>106</v>
      </c>
      <c r="C396" s="28">
        <v>902</v>
      </c>
      <c r="D396" s="57">
        <v>113</v>
      </c>
      <c r="E396" s="2" t="s">
        <v>189</v>
      </c>
      <c r="F396" s="4"/>
      <c r="G396" s="29">
        <f>G397</f>
        <v>30</v>
      </c>
      <c r="H396" s="130">
        <f>H397</f>
        <v>30</v>
      </c>
      <c r="I396" s="136">
        <f t="shared" si="19"/>
        <v>100</v>
      </c>
    </row>
    <row r="397" spans="1:9" ht="28.5" customHeight="1" x14ac:dyDescent="0.3">
      <c r="A397" s="46">
        <v>390</v>
      </c>
      <c r="B397" s="92" t="s">
        <v>373</v>
      </c>
      <c r="C397" s="28">
        <v>902</v>
      </c>
      <c r="D397" s="57">
        <v>113</v>
      </c>
      <c r="E397" s="2" t="s">
        <v>370</v>
      </c>
      <c r="F397" s="4"/>
      <c r="G397" s="29">
        <f>G398</f>
        <v>30</v>
      </c>
      <c r="H397" s="130">
        <f>H398</f>
        <v>30</v>
      </c>
      <c r="I397" s="136">
        <f t="shared" si="19"/>
        <v>100</v>
      </c>
    </row>
    <row r="398" spans="1:9" ht="28.5" customHeight="1" x14ac:dyDescent="0.25">
      <c r="A398" s="46">
        <v>391</v>
      </c>
      <c r="B398" s="91" t="s">
        <v>77</v>
      </c>
      <c r="C398" s="44">
        <v>902</v>
      </c>
      <c r="D398" s="58">
        <v>113</v>
      </c>
      <c r="E398" s="4" t="s">
        <v>370</v>
      </c>
      <c r="F398" s="4" t="s">
        <v>78</v>
      </c>
      <c r="G398" s="31">
        <f>220-190</f>
        <v>30</v>
      </c>
      <c r="H398" s="151">
        <v>30</v>
      </c>
      <c r="I398" s="135">
        <f t="shared" si="19"/>
        <v>100</v>
      </c>
    </row>
    <row r="399" spans="1:9" ht="15" x14ac:dyDescent="0.3">
      <c r="A399" s="46">
        <v>392</v>
      </c>
      <c r="B399" s="90" t="s">
        <v>11</v>
      </c>
      <c r="C399" s="28">
        <v>902</v>
      </c>
      <c r="D399" s="57">
        <v>400</v>
      </c>
      <c r="E399" s="4"/>
      <c r="F399" s="4"/>
      <c r="G399" s="29">
        <f>G403+G407+G400</f>
        <v>2603.4000000000005</v>
      </c>
      <c r="H399" s="130">
        <f>H403+H407+H400</f>
        <v>2432.6989999999996</v>
      </c>
      <c r="I399" s="136">
        <f t="shared" si="19"/>
        <v>93.443151263732005</v>
      </c>
    </row>
    <row r="400" spans="1:9" ht="13" x14ac:dyDescent="0.3">
      <c r="A400" s="46">
        <v>393</v>
      </c>
      <c r="B400" s="85" t="s">
        <v>185</v>
      </c>
      <c r="C400" s="28">
        <v>902</v>
      </c>
      <c r="D400" s="57">
        <v>405</v>
      </c>
      <c r="E400" s="2"/>
      <c r="F400" s="2"/>
      <c r="G400" s="29">
        <f>G401</f>
        <v>76.300000000000011</v>
      </c>
      <c r="H400" s="130">
        <f>H401</f>
        <v>76.266999999999996</v>
      </c>
      <c r="I400" s="136">
        <f t="shared" si="19"/>
        <v>99.956749672345978</v>
      </c>
    </row>
    <row r="401" spans="1:9" ht="39" x14ac:dyDescent="0.3">
      <c r="A401" s="46">
        <v>394</v>
      </c>
      <c r="B401" s="92" t="s">
        <v>737</v>
      </c>
      <c r="C401" s="28">
        <v>902</v>
      </c>
      <c r="D401" s="57">
        <v>405</v>
      </c>
      <c r="E401" s="2" t="s">
        <v>732</v>
      </c>
      <c r="F401" s="2"/>
      <c r="G401" s="29">
        <f>G402</f>
        <v>76.300000000000011</v>
      </c>
      <c r="H401" s="130">
        <f>H402</f>
        <v>76.266999999999996</v>
      </c>
      <c r="I401" s="136">
        <f t="shared" si="19"/>
        <v>99.956749672345978</v>
      </c>
    </row>
    <row r="402" spans="1:9" ht="26" x14ac:dyDescent="0.25">
      <c r="A402" s="46">
        <v>395</v>
      </c>
      <c r="B402" s="91" t="s">
        <v>77</v>
      </c>
      <c r="C402" s="44">
        <v>902</v>
      </c>
      <c r="D402" s="58">
        <v>405</v>
      </c>
      <c r="E402" s="4" t="s">
        <v>732</v>
      </c>
      <c r="F402" s="4">
        <v>240</v>
      </c>
      <c r="G402" s="71">
        <f>232.8-156.4-0.1</f>
        <v>76.300000000000011</v>
      </c>
      <c r="H402" s="132">
        <v>76.266999999999996</v>
      </c>
      <c r="I402" s="135">
        <f t="shared" si="19"/>
        <v>99.956749672345978</v>
      </c>
    </row>
    <row r="403" spans="1:9" ht="13" x14ac:dyDescent="0.3">
      <c r="A403" s="46">
        <v>396</v>
      </c>
      <c r="B403" s="85" t="s">
        <v>57</v>
      </c>
      <c r="C403" s="28">
        <v>902</v>
      </c>
      <c r="D403" s="57">
        <v>409</v>
      </c>
      <c r="E403" s="2"/>
      <c r="F403" s="2"/>
      <c r="G403" s="29">
        <f t="shared" ref="G403:H405" si="20">G404</f>
        <v>400</v>
      </c>
      <c r="H403" s="130">
        <f t="shared" si="20"/>
        <v>229.5</v>
      </c>
      <c r="I403" s="136">
        <f t="shared" si="19"/>
        <v>57.375</v>
      </c>
    </row>
    <row r="404" spans="1:9" ht="38.25" customHeight="1" x14ac:dyDescent="0.3">
      <c r="A404" s="46">
        <v>397</v>
      </c>
      <c r="B404" s="92" t="s">
        <v>606</v>
      </c>
      <c r="C404" s="28">
        <v>902</v>
      </c>
      <c r="D404" s="57">
        <v>409</v>
      </c>
      <c r="E404" s="10" t="s">
        <v>258</v>
      </c>
      <c r="F404" s="10"/>
      <c r="G404" s="29">
        <f t="shared" si="20"/>
        <v>400</v>
      </c>
      <c r="H404" s="130">
        <f t="shared" si="20"/>
        <v>229.5</v>
      </c>
      <c r="I404" s="136">
        <f t="shared" si="19"/>
        <v>57.375</v>
      </c>
    </row>
    <row r="405" spans="1:9" ht="52" x14ac:dyDescent="0.3">
      <c r="A405" s="46">
        <v>398</v>
      </c>
      <c r="B405" s="85" t="s">
        <v>118</v>
      </c>
      <c r="C405" s="28">
        <v>902</v>
      </c>
      <c r="D405" s="57">
        <v>409</v>
      </c>
      <c r="E405" s="10" t="s">
        <v>273</v>
      </c>
      <c r="F405" s="10"/>
      <c r="G405" s="29">
        <f t="shared" si="20"/>
        <v>400</v>
      </c>
      <c r="H405" s="130">
        <f t="shared" si="20"/>
        <v>229.5</v>
      </c>
      <c r="I405" s="136">
        <f t="shared" si="19"/>
        <v>57.375</v>
      </c>
    </row>
    <row r="406" spans="1:9" ht="28.5" customHeight="1" x14ac:dyDescent="0.25">
      <c r="A406" s="46">
        <v>399</v>
      </c>
      <c r="B406" s="91" t="s">
        <v>77</v>
      </c>
      <c r="C406" s="44">
        <v>902</v>
      </c>
      <c r="D406" s="58">
        <v>409</v>
      </c>
      <c r="E406" s="12" t="s">
        <v>273</v>
      </c>
      <c r="F406" s="12" t="s">
        <v>78</v>
      </c>
      <c r="G406" s="31">
        <v>400</v>
      </c>
      <c r="H406" s="151">
        <v>229.5</v>
      </c>
      <c r="I406" s="135">
        <f t="shared" si="19"/>
        <v>57.375</v>
      </c>
    </row>
    <row r="407" spans="1:9" ht="13" x14ac:dyDescent="0.3">
      <c r="A407" s="46">
        <v>400</v>
      </c>
      <c r="B407" s="5" t="s">
        <v>67</v>
      </c>
      <c r="C407" s="5">
        <v>902</v>
      </c>
      <c r="D407" s="1">
        <v>412</v>
      </c>
      <c r="E407" s="2"/>
      <c r="F407" s="4"/>
      <c r="G407" s="29">
        <f>G408+G417</f>
        <v>2127.1000000000004</v>
      </c>
      <c r="H407" s="130">
        <f>H408+H417</f>
        <v>2126.9319999999998</v>
      </c>
      <c r="I407" s="136">
        <f t="shared" si="19"/>
        <v>99.992101922805674</v>
      </c>
    </row>
    <row r="408" spans="1:9" ht="39.75" customHeight="1" x14ac:dyDescent="0.3">
      <c r="A408" s="46">
        <v>401</v>
      </c>
      <c r="B408" s="28" t="s">
        <v>606</v>
      </c>
      <c r="C408" s="28">
        <v>902</v>
      </c>
      <c r="D408" s="9">
        <v>412</v>
      </c>
      <c r="E408" s="10" t="s">
        <v>258</v>
      </c>
      <c r="F408" s="10"/>
      <c r="G408" s="29">
        <f>G409+G411+G415+G413</f>
        <v>1227.1000000000001</v>
      </c>
      <c r="H408" s="130">
        <f>H409+H411+H415+H413</f>
        <v>1226.932</v>
      </c>
      <c r="I408" s="136">
        <f t="shared" si="19"/>
        <v>99.986309184255546</v>
      </c>
    </row>
    <row r="409" spans="1:9" ht="40.5" customHeight="1" x14ac:dyDescent="0.3">
      <c r="A409" s="46">
        <v>402</v>
      </c>
      <c r="B409" s="85" t="s">
        <v>181</v>
      </c>
      <c r="C409" s="28">
        <v>902</v>
      </c>
      <c r="D409" s="9">
        <v>412</v>
      </c>
      <c r="E409" s="10" t="s">
        <v>272</v>
      </c>
      <c r="F409" s="10"/>
      <c r="G409" s="29">
        <f>G410</f>
        <v>519</v>
      </c>
      <c r="H409" s="130">
        <f>H410</f>
        <v>519</v>
      </c>
      <c r="I409" s="136">
        <f t="shared" si="19"/>
        <v>100</v>
      </c>
    </row>
    <row r="410" spans="1:9" s="20" customFormat="1" ht="26" x14ac:dyDescent="0.25">
      <c r="A410" s="46">
        <v>403</v>
      </c>
      <c r="B410" s="7" t="s">
        <v>77</v>
      </c>
      <c r="C410" s="44">
        <v>902</v>
      </c>
      <c r="D410" s="11">
        <v>412</v>
      </c>
      <c r="E410" s="12" t="s">
        <v>272</v>
      </c>
      <c r="F410" s="12" t="s">
        <v>78</v>
      </c>
      <c r="G410" s="65">
        <v>519</v>
      </c>
      <c r="H410" s="131">
        <v>519</v>
      </c>
      <c r="I410" s="135">
        <f t="shared" si="19"/>
        <v>100</v>
      </c>
    </row>
    <row r="411" spans="1:9" ht="52" x14ac:dyDescent="0.3">
      <c r="A411" s="46">
        <v>404</v>
      </c>
      <c r="B411" s="5" t="s">
        <v>118</v>
      </c>
      <c r="C411" s="28">
        <v>902</v>
      </c>
      <c r="D411" s="9">
        <v>412</v>
      </c>
      <c r="E411" s="10" t="s">
        <v>273</v>
      </c>
      <c r="F411" s="10"/>
      <c r="G411" s="29">
        <f>G412</f>
        <v>344.90000000000003</v>
      </c>
      <c r="H411" s="130">
        <f>H412</f>
        <v>344.767</v>
      </c>
      <c r="I411" s="136">
        <f t="shared" si="19"/>
        <v>99.961438097999405</v>
      </c>
    </row>
    <row r="412" spans="1:9" s="20" customFormat="1" ht="26" x14ac:dyDescent="0.25">
      <c r="A412" s="46">
        <v>405</v>
      </c>
      <c r="B412" s="7" t="s">
        <v>77</v>
      </c>
      <c r="C412" s="44">
        <v>902</v>
      </c>
      <c r="D412" s="11">
        <v>412</v>
      </c>
      <c r="E412" s="12" t="s">
        <v>273</v>
      </c>
      <c r="F412" s="12" t="s">
        <v>78</v>
      </c>
      <c r="G412" s="65">
        <f>344.8+0.1</f>
        <v>344.90000000000003</v>
      </c>
      <c r="H412" s="131">
        <v>344.767</v>
      </c>
      <c r="I412" s="135">
        <f t="shared" si="19"/>
        <v>99.961438097999405</v>
      </c>
    </row>
    <row r="413" spans="1:9" s="20" customFormat="1" ht="39" x14ac:dyDescent="0.3">
      <c r="A413" s="46">
        <v>406</v>
      </c>
      <c r="B413" s="85" t="s">
        <v>612</v>
      </c>
      <c r="C413" s="28">
        <v>902</v>
      </c>
      <c r="D413" s="87">
        <v>412</v>
      </c>
      <c r="E413" s="10" t="s">
        <v>611</v>
      </c>
      <c r="F413" s="10"/>
      <c r="G413" s="29">
        <f>G414</f>
        <v>196</v>
      </c>
      <c r="H413" s="130">
        <f>H414</f>
        <v>195.965</v>
      </c>
      <c r="I413" s="136">
        <f t="shared" si="19"/>
        <v>99.982142857142861</v>
      </c>
    </row>
    <row r="414" spans="1:9" s="20" customFormat="1" ht="26" x14ac:dyDescent="0.25">
      <c r="A414" s="46">
        <v>407</v>
      </c>
      <c r="B414" s="91" t="s">
        <v>77</v>
      </c>
      <c r="C414" s="44">
        <v>902</v>
      </c>
      <c r="D414" s="88">
        <v>412</v>
      </c>
      <c r="E414" s="12" t="s">
        <v>611</v>
      </c>
      <c r="F414" s="12" t="s">
        <v>78</v>
      </c>
      <c r="G414" s="65">
        <v>196</v>
      </c>
      <c r="H414" s="131">
        <v>195.965</v>
      </c>
      <c r="I414" s="135">
        <f t="shared" si="19"/>
        <v>99.982142857142861</v>
      </c>
    </row>
    <row r="415" spans="1:9" s="21" customFormat="1" ht="39" x14ac:dyDescent="0.3">
      <c r="A415" s="46">
        <v>408</v>
      </c>
      <c r="B415" s="5" t="s">
        <v>334</v>
      </c>
      <c r="C415" s="28">
        <v>902</v>
      </c>
      <c r="D415" s="9">
        <v>412</v>
      </c>
      <c r="E415" s="10" t="s">
        <v>333</v>
      </c>
      <c r="F415" s="10"/>
      <c r="G415" s="29">
        <f>G416</f>
        <v>167.2</v>
      </c>
      <c r="H415" s="130">
        <f>H416</f>
        <v>167.2</v>
      </c>
      <c r="I415" s="136">
        <f t="shared" si="19"/>
        <v>100</v>
      </c>
    </row>
    <row r="416" spans="1:9" s="20" customFormat="1" ht="26" x14ac:dyDescent="0.25">
      <c r="A416" s="46">
        <v>409</v>
      </c>
      <c r="B416" s="7" t="s">
        <v>77</v>
      </c>
      <c r="C416" s="44">
        <v>902</v>
      </c>
      <c r="D416" s="11">
        <v>412</v>
      </c>
      <c r="E416" s="12" t="s">
        <v>333</v>
      </c>
      <c r="F416" s="12" t="s">
        <v>78</v>
      </c>
      <c r="G416" s="65">
        <v>167.2</v>
      </c>
      <c r="H416" s="131">
        <v>167.2</v>
      </c>
      <c r="I416" s="135">
        <f t="shared" si="19"/>
        <v>100</v>
      </c>
    </row>
    <row r="417" spans="1:9" s="20" customFormat="1" ht="39" x14ac:dyDescent="0.3">
      <c r="A417" s="46">
        <v>410</v>
      </c>
      <c r="B417" s="92" t="s">
        <v>596</v>
      </c>
      <c r="C417" s="44">
        <v>902</v>
      </c>
      <c r="D417" s="87">
        <v>412</v>
      </c>
      <c r="E417" s="10" t="s">
        <v>236</v>
      </c>
      <c r="F417" s="2"/>
      <c r="G417" s="29">
        <f>G418+G421</f>
        <v>900</v>
      </c>
      <c r="H417" s="130">
        <f>H418+H421</f>
        <v>900</v>
      </c>
      <c r="I417" s="136">
        <f t="shared" si="19"/>
        <v>100</v>
      </c>
    </row>
    <row r="418" spans="1:9" s="20" customFormat="1" ht="26" x14ac:dyDescent="0.3">
      <c r="A418" s="46">
        <v>411</v>
      </c>
      <c r="B418" s="28" t="s">
        <v>638</v>
      </c>
      <c r="C418" s="44">
        <v>902</v>
      </c>
      <c r="D418" s="87">
        <v>412</v>
      </c>
      <c r="E418" s="10" t="s">
        <v>636</v>
      </c>
      <c r="F418" s="10"/>
      <c r="G418" s="29">
        <f>G419</f>
        <v>600</v>
      </c>
      <c r="H418" s="130">
        <f>H419</f>
        <v>600</v>
      </c>
      <c r="I418" s="136">
        <f t="shared" si="19"/>
        <v>100</v>
      </c>
    </row>
    <row r="419" spans="1:9" s="20" customFormat="1" ht="26" x14ac:dyDescent="0.3">
      <c r="A419" s="46">
        <v>412</v>
      </c>
      <c r="B419" s="85" t="s">
        <v>117</v>
      </c>
      <c r="C419" s="44">
        <v>902</v>
      </c>
      <c r="D419" s="87">
        <v>412</v>
      </c>
      <c r="E419" s="10" t="s">
        <v>637</v>
      </c>
      <c r="F419" s="10"/>
      <c r="G419" s="29">
        <f>G420</f>
        <v>600</v>
      </c>
      <c r="H419" s="130">
        <f>H420</f>
        <v>600</v>
      </c>
      <c r="I419" s="136">
        <f t="shared" si="19"/>
        <v>100</v>
      </c>
    </row>
    <row r="420" spans="1:9" s="20" customFormat="1" ht="26" x14ac:dyDescent="0.25">
      <c r="A420" s="46">
        <v>413</v>
      </c>
      <c r="B420" s="91" t="s">
        <v>77</v>
      </c>
      <c r="C420" s="44">
        <v>902</v>
      </c>
      <c r="D420" s="88">
        <v>412</v>
      </c>
      <c r="E420" s="12" t="s">
        <v>637</v>
      </c>
      <c r="F420" s="4">
        <v>240</v>
      </c>
      <c r="G420" s="65">
        <f>500+100</f>
        <v>600</v>
      </c>
      <c r="H420" s="131">
        <v>600</v>
      </c>
      <c r="I420" s="135">
        <f t="shared" si="19"/>
        <v>100</v>
      </c>
    </row>
    <row r="421" spans="1:9" s="20" customFormat="1" ht="13" x14ac:dyDescent="0.3">
      <c r="A421" s="46">
        <v>414</v>
      </c>
      <c r="B421" s="85" t="s">
        <v>441</v>
      </c>
      <c r="C421" s="44">
        <v>902</v>
      </c>
      <c r="D421" s="87">
        <v>412</v>
      </c>
      <c r="E421" s="10" t="s">
        <v>639</v>
      </c>
      <c r="F421" s="2"/>
      <c r="G421" s="29">
        <f>G422</f>
        <v>300</v>
      </c>
      <c r="H421" s="130">
        <f>H422</f>
        <v>300</v>
      </c>
      <c r="I421" s="136">
        <f t="shared" si="19"/>
        <v>100</v>
      </c>
    </row>
    <row r="422" spans="1:9" s="20" customFormat="1" ht="26" x14ac:dyDescent="0.25">
      <c r="A422" s="46">
        <v>415</v>
      </c>
      <c r="B422" s="91" t="s">
        <v>77</v>
      </c>
      <c r="C422" s="44">
        <v>902</v>
      </c>
      <c r="D422" s="88">
        <v>412</v>
      </c>
      <c r="E422" s="12" t="s">
        <v>639</v>
      </c>
      <c r="F422" s="4">
        <v>240</v>
      </c>
      <c r="G422" s="65">
        <v>300</v>
      </c>
      <c r="H422" s="131">
        <v>300</v>
      </c>
      <c r="I422" s="135">
        <f t="shared" si="19"/>
        <v>100</v>
      </c>
    </row>
    <row r="423" spans="1:9" s="20" customFormat="1" ht="15" x14ac:dyDescent="0.3">
      <c r="A423" s="46">
        <v>416</v>
      </c>
      <c r="B423" s="24" t="s">
        <v>13</v>
      </c>
      <c r="C423" s="33" t="s">
        <v>474</v>
      </c>
      <c r="D423" s="33" t="s">
        <v>473</v>
      </c>
      <c r="E423" s="12"/>
      <c r="F423" s="12"/>
      <c r="G423" s="29">
        <f>G424</f>
        <v>17529.2</v>
      </c>
      <c r="H423" s="130">
        <f>H424</f>
        <v>17264.087230000001</v>
      </c>
      <c r="I423" s="136">
        <f t="shared" si="19"/>
        <v>98.487593444081881</v>
      </c>
    </row>
    <row r="424" spans="1:9" s="20" customFormat="1" ht="13" x14ac:dyDescent="0.3">
      <c r="A424" s="46">
        <v>417</v>
      </c>
      <c r="B424" s="85" t="s">
        <v>14</v>
      </c>
      <c r="C424" s="33" t="s">
        <v>474</v>
      </c>
      <c r="D424" s="33" t="s">
        <v>543</v>
      </c>
      <c r="E424" s="12"/>
      <c r="F424" s="12"/>
      <c r="G424" s="29">
        <f>G435+G425</f>
        <v>17529.2</v>
      </c>
      <c r="H424" s="130">
        <f>H435+H425</f>
        <v>17264.087230000001</v>
      </c>
      <c r="I424" s="136">
        <f t="shared" si="19"/>
        <v>98.487593444081881</v>
      </c>
    </row>
    <row r="425" spans="1:9" s="20" customFormat="1" ht="39" x14ac:dyDescent="0.3">
      <c r="A425" s="46">
        <v>418</v>
      </c>
      <c r="B425" s="85" t="s">
        <v>595</v>
      </c>
      <c r="C425" s="33" t="s">
        <v>474</v>
      </c>
      <c r="D425" s="57">
        <v>501</v>
      </c>
      <c r="E425" s="2" t="s">
        <v>201</v>
      </c>
      <c r="F425" s="2"/>
      <c r="G425" s="29">
        <f>G426</f>
        <v>16929.2</v>
      </c>
      <c r="H425" s="130">
        <f>H426</f>
        <v>16664.08743</v>
      </c>
      <c r="I425" s="136">
        <f t="shared" si="19"/>
        <v>98.433992332774139</v>
      </c>
    </row>
    <row r="426" spans="1:9" s="20" customFormat="1" ht="39" x14ac:dyDescent="0.3">
      <c r="A426" s="46">
        <v>419</v>
      </c>
      <c r="B426" s="85" t="s">
        <v>318</v>
      </c>
      <c r="C426" s="33" t="s">
        <v>474</v>
      </c>
      <c r="D426" s="57">
        <v>501</v>
      </c>
      <c r="E426" s="2" t="s">
        <v>200</v>
      </c>
      <c r="F426" s="2"/>
      <c r="G426" s="29">
        <f>G427+G429+G431+G433</f>
        <v>16929.2</v>
      </c>
      <c r="H426" s="130">
        <f>H427+H429+H431+H433</f>
        <v>16664.08743</v>
      </c>
      <c r="I426" s="136">
        <f t="shared" si="19"/>
        <v>98.433992332774139</v>
      </c>
    </row>
    <row r="427" spans="1:9" s="20" customFormat="1" ht="39" x14ac:dyDescent="0.3">
      <c r="A427" s="46">
        <v>420</v>
      </c>
      <c r="B427" s="92" t="s">
        <v>614</v>
      </c>
      <c r="C427" s="33" t="s">
        <v>474</v>
      </c>
      <c r="D427" s="57">
        <v>501</v>
      </c>
      <c r="E427" s="2" t="s">
        <v>615</v>
      </c>
      <c r="F427" s="2"/>
      <c r="G427" s="29">
        <f>G428</f>
        <v>850.2</v>
      </c>
      <c r="H427" s="130">
        <f>H428</f>
        <v>850.17759999999998</v>
      </c>
      <c r="I427" s="136">
        <f t="shared" si="19"/>
        <v>99.997365325805688</v>
      </c>
    </row>
    <row r="428" spans="1:9" s="20" customFormat="1" ht="13" x14ac:dyDescent="0.25">
      <c r="A428" s="46">
        <v>421</v>
      </c>
      <c r="B428" s="91" t="s">
        <v>443</v>
      </c>
      <c r="C428" s="55" t="s">
        <v>474</v>
      </c>
      <c r="D428" s="58">
        <v>501</v>
      </c>
      <c r="E428" s="4" t="s">
        <v>615</v>
      </c>
      <c r="F428" s="4" t="s">
        <v>58</v>
      </c>
      <c r="G428" s="65">
        <v>850.2</v>
      </c>
      <c r="H428" s="131">
        <v>850.17759999999998</v>
      </c>
      <c r="I428" s="135">
        <f t="shared" si="19"/>
        <v>99.997365325805688</v>
      </c>
    </row>
    <row r="429" spans="1:9" s="20" customFormat="1" ht="39" x14ac:dyDescent="0.3">
      <c r="A429" s="46">
        <v>422</v>
      </c>
      <c r="B429" s="85" t="s">
        <v>692</v>
      </c>
      <c r="C429" s="33" t="s">
        <v>474</v>
      </c>
      <c r="D429" s="57">
        <v>501</v>
      </c>
      <c r="E429" s="2" t="s">
        <v>506</v>
      </c>
      <c r="F429" s="4"/>
      <c r="G429" s="29">
        <f>G430</f>
        <v>13200.5</v>
      </c>
      <c r="H429" s="130">
        <f>H430</f>
        <v>13104.58553</v>
      </c>
      <c r="I429" s="136">
        <f t="shared" si="19"/>
        <v>99.273402749895851</v>
      </c>
    </row>
    <row r="430" spans="1:9" s="20" customFormat="1" ht="13" x14ac:dyDescent="0.25">
      <c r="A430" s="46">
        <v>423</v>
      </c>
      <c r="B430" s="91" t="s">
        <v>443</v>
      </c>
      <c r="C430" s="55" t="s">
        <v>474</v>
      </c>
      <c r="D430" s="58">
        <v>501</v>
      </c>
      <c r="E430" s="4" t="s">
        <v>506</v>
      </c>
      <c r="F430" s="4" t="s">
        <v>58</v>
      </c>
      <c r="G430" s="71">
        <f>13321.2-120.7</f>
        <v>13200.5</v>
      </c>
      <c r="H430" s="132">
        <v>13104.58553</v>
      </c>
      <c r="I430" s="135">
        <f t="shared" si="19"/>
        <v>99.273402749895851</v>
      </c>
    </row>
    <row r="431" spans="1:9" s="20" customFormat="1" ht="13" x14ac:dyDescent="0.3">
      <c r="A431" s="46">
        <v>424</v>
      </c>
      <c r="B431" s="85" t="s">
        <v>509</v>
      </c>
      <c r="C431" s="33" t="s">
        <v>474</v>
      </c>
      <c r="D431" s="57">
        <v>501</v>
      </c>
      <c r="E431" s="2" t="s">
        <v>508</v>
      </c>
      <c r="F431" s="4"/>
      <c r="G431" s="29">
        <f>G432</f>
        <v>695.90000000000009</v>
      </c>
      <c r="H431" s="130">
        <f>H432</f>
        <v>691.77140999999995</v>
      </c>
      <c r="I431" s="136">
        <f t="shared" si="19"/>
        <v>99.406726541169689</v>
      </c>
    </row>
    <row r="432" spans="1:9" s="20" customFormat="1" ht="13" x14ac:dyDescent="0.25">
      <c r="A432" s="46">
        <v>425</v>
      </c>
      <c r="B432" s="91" t="s">
        <v>443</v>
      </c>
      <c r="C432" s="55" t="s">
        <v>474</v>
      </c>
      <c r="D432" s="58">
        <v>501</v>
      </c>
      <c r="E432" s="4" t="s">
        <v>508</v>
      </c>
      <c r="F432" s="4" t="s">
        <v>58</v>
      </c>
      <c r="G432" s="71">
        <f>688.7+7.2</f>
        <v>695.90000000000009</v>
      </c>
      <c r="H432" s="132">
        <v>691.77140999999995</v>
      </c>
      <c r="I432" s="135">
        <f t="shared" si="19"/>
        <v>99.406726541169689</v>
      </c>
    </row>
    <row r="433" spans="1:9" s="20" customFormat="1" ht="26" x14ac:dyDescent="0.3">
      <c r="A433" s="46">
        <v>426</v>
      </c>
      <c r="B433" s="85" t="s">
        <v>645</v>
      </c>
      <c r="C433" s="33" t="s">
        <v>474</v>
      </c>
      <c r="D433" s="57">
        <v>501</v>
      </c>
      <c r="E433" s="2" t="s">
        <v>532</v>
      </c>
      <c r="F433" s="2"/>
      <c r="G433" s="29">
        <f>G434</f>
        <v>2182.6</v>
      </c>
      <c r="H433" s="130">
        <f>H434</f>
        <v>2017.5528899999999</v>
      </c>
      <c r="I433" s="136">
        <f t="shared" si="19"/>
        <v>92.438050490240997</v>
      </c>
    </row>
    <row r="434" spans="1:9" s="20" customFormat="1" ht="13" x14ac:dyDescent="0.25">
      <c r="A434" s="46">
        <v>427</v>
      </c>
      <c r="B434" s="91" t="s">
        <v>443</v>
      </c>
      <c r="C434" s="55" t="s">
        <v>474</v>
      </c>
      <c r="D434" s="58">
        <v>501</v>
      </c>
      <c r="E434" s="4" t="s">
        <v>532</v>
      </c>
      <c r="F434" s="4" t="s">
        <v>58</v>
      </c>
      <c r="G434" s="65">
        <v>2182.6</v>
      </c>
      <c r="H434" s="131">
        <v>2017.5528899999999</v>
      </c>
      <c r="I434" s="135">
        <f t="shared" si="19"/>
        <v>92.438050490240997</v>
      </c>
    </row>
    <row r="435" spans="1:9" s="20" customFormat="1" ht="13" x14ac:dyDescent="0.3">
      <c r="A435" s="46">
        <v>428</v>
      </c>
      <c r="B435" s="5" t="s">
        <v>156</v>
      </c>
      <c r="C435" s="33" t="s">
        <v>474</v>
      </c>
      <c r="D435" s="33" t="s">
        <v>543</v>
      </c>
      <c r="E435" s="10" t="s">
        <v>189</v>
      </c>
      <c r="F435" s="12"/>
      <c r="G435" s="29">
        <f>G436</f>
        <v>600</v>
      </c>
      <c r="H435" s="130">
        <f>H436</f>
        <v>599.99980000000005</v>
      </c>
      <c r="I435" s="136">
        <f t="shared" si="19"/>
        <v>99.99996666666668</v>
      </c>
    </row>
    <row r="436" spans="1:9" s="20" customFormat="1" ht="26" x14ac:dyDescent="0.3">
      <c r="A436" s="46">
        <v>429</v>
      </c>
      <c r="B436" s="85" t="s">
        <v>537</v>
      </c>
      <c r="C436" s="33" t="s">
        <v>474</v>
      </c>
      <c r="D436" s="57">
        <v>501</v>
      </c>
      <c r="E436" s="2" t="s">
        <v>536</v>
      </c>
      <c r="F436" s="4"/>
      <c r="G436" s="29">
        <f>G437+G438</f>
        <v>600</v>
      </c>
      <c r="H436" s="130">
        <f>H437+H438</f>
        <v>599.99980000000005</v>
      </c>
      <c r="I436" s="136">
        <f t="shared" si="19"/>
        <v>99.99996666666668</v>
      </c>
    </row>
    <row r="437" spans="1:9" s="20" customFormat="1" ht="26" x14ac:dyDescent="0.25">
      <c r="A437" s="46">
        <v>430</v>
      </c>
      <c r="B437" s="91" t="s">
        <v>77</v>
      </c>
      <c r="C437" s="55" t="s">
        <v>474</v>
      </c>
      <c r="D437" s="58">
        <v>501</v>
      </c>
      <c r="E437" s="4" t="s">
        <v>536</v>
      </c>
      <c r="F437" s="4" t="s">
        <v>78</v>
      </c>
      <c r="G437" s="65">
        <f>600-8</f>
        <v>592</v>
      </c>
      <c r="H437" s="131">
        <v>591.98</v>
      </c>
      <c r="I437" s="135">
        <f t="shared" si="19"/>
        <v>99.996621621621628</v>
      </c>
    </row>
    <row r="438" spans="1:9" s="20" customFormat="1" ht="13" x14ac:dyDescent="0.25">
      <c r="A438" s="46">
        <v>431</v>
      </c>
      <c r="B438" s="91" t="s">
        <v>80</v>
      </c>
      <c r="C438" s="55" t="s">
        <v>474</v>
      </c>
      <c r="D438" s="58">
        <v>501</v>
      </c>
      <c r="E438" s="4" t="s">
        <v>536</v>
      </c>
      <c r="F438" s="4" t="s">
        <v>79</v>
      </c>
      <c r="G438" s="65">
        <v>8</v>
      </c>
      <c r="H438" s="131">
        <v>8.0198</v>
      </c>
      <c r="I438" s="135">
        <f t="shared" si="19"/>
        <v>100.2475</v>
      </c>
    </row>
    <row r="439" spans="1:9" ht="30" x14ac:dyDescent="0.3">
      <c r="A439" s="46">
        <v>432</v>
      </c>
      <c r="B439" s="24" t="s">
        <v>60</v>
      </c>
      <c r="C439" s="28">
        <v>906</v>
      </c>
      <c r="D439" s="3"/>
      <c r="E439" s="4"/>
      <c r="F439" s="4"/>
      <c r="G439" s="41">
        <f>G444+G629+G622+G440</f>
        <v>932692.60000000009</v>
      </c>
      <c r="H439" s="133">
        <f>H444+H629+H622+H440</f>
        <v>924618.43423000001</v>
      </c>
      <c r="I439" s="136">
        <f t="shared" si="19"/>
        <v>99.134316518647182</v>
      </c>
    </row>
    <row r="440" spans="1:9" ht="15" x14ac:dyDescent="0.3">
      <c r="A440" s="46">
        <v>433</v>
      </c>
      <c r="B440" s="90" t="s">
        <v>18</v>
      </c>
      <c r="C440" s="28">
        <v>906</v>
      </c>
      <c r="D440" s="57">
        <v>600</v>
      </c>
      <c r="E440" s="4"/>
      <c r="F440" s="4"/>
      <c r="G440" s="41">
        <f t="shared" ref="G440:H442" si="21">G441</f>
        <v>30</v>
      </c>
      <c r="H440" s="133">
        <f t="shared" si="21"/>
        <v>30</v>
      </c>
      <c r="I440" s="136">
        <f t="shared" si="19"/>
        <v>100</v>
      </c>
    </row>
    <row r="441" spans="1:9" ht="13" x14ac:dyDescent="0.3">
      <c r="A441" s="46">
        <v>434</v>
      </c>
      <c r="B441" s="85" t="s">
        <v>442</v>
      </c>
      <c r="C441" s="28">
        <v>906</v>
      </c>
      <c r="D441" s="57">
        <v>605</v>
      </c>
      <c r="E441" s="4"/>
      <c r="F441" s="4"/>
      <c r="G441" s="41">
        <f t="shared" si="21"/>
        <v>30</v>
      </c>
      <c r="H441" s="133">
        <f t="shared" si="21"/>
        <v>30</v>
      </c>
      <c r="I441" s="136">
        <f t="shared" si="19"/>
        <v>100</v>
      </c>
    </row>
    <row r="442" spans="1:9" ht="13" x14ac:dyDescent="0.3">
      <c r="A442" s="46">
        <v>435</v>
      </c>
      <c r="B442" s="85" t="s">
        <v>353</v>
      </c>
      <c r="C442" s="28">
        <v>906</v>
      </c>
      <c r="D442" s="57">
        <v>605</v>
      </c>
      <c r="E442" s="33" t="s">
        <v>385</v>
      </c>
      <c r="F442" s="2"/>
      <c r="G442" s="41">
        <f t="shared" si="21"/>
        <v>30</v>
      </c>
      <c r="H442" s="133">
        <f t="shared" si="21"/>
        <v>30</v>
      </c>
      <c r="I442" s="136">
        <f t="shared" si="19"/>
        <v>100</v>
      </c>
    </row>
    <row r="443" spans="1:9" ht="26" x14ac:dyDescent="0.25">
      <c r="A443" s="46">
        <v>436</v>
      </c>
      <c r="B443" s="91" t="s">
        <v>77</v>
      </c>
      <c r="C443" s="44">
        <v>906</v>
      </c>
      <c r="D443" s="58">
        <v>605</v>
      </c>
      <c r="E443" s="55" t="s">
        <v>385</v>
      </c>
      <c r="F443" s="4">
        <v>240</v>
      </c>
      <c r="G443" s="123">
        <v>30</v>
      </c>
      <c r="H443" s="134">
        <v>30</v>
      </c>
      <c r="I443" s="135">
        <f t="shared" si="19"/>
        <v>100</v>
      </c>
    </row>
    <row r="444" spans="1:9" ht="14.15" customHeight="1" x14ac:dyDescent="0.3">
      <c r="A444" s="46">
        <v>437</v>
      </c>
      <c r="B444" s="24" t="s">
        <v>19</v>
      </c>
      <c r="C444" s="28">
        <v>906</v>
      </c>
      <c r="D444" s="1">
        <v>700</v>
      </c>
      <c r="E444" s="2"/>
      <c r="F444" s="2"/>
      <c r="G444" s="29">
        <f>G445+G480+G539+G561+G518</f>
        <v>907315.20000000007</v>
      </c>
      <c r="H444" s="130">
        <f>H445+H480+H539+H561+H518</f>
        <v>899289.43573000003</v>
      </c>
      <c r="I444" s="136">
        <f t="shared" si="19"/>
        <v>99.115438133297005</v>
      </c>
    </row>
    <row r="445" spans="1:9" ht="12.75" customHeight="1" x14ac:dyDescent="0.3">
      <c r="A445" s="46">
        <v>438</v>
      </c>
      <c r="B445" s="5" t="s">
        <v>20</v>
      </c>
      <c r="C445" s="28">
        <v>906</v>
      </c>
      <c r="D445" s="1">
        <v>701</v>
      </c>
      <c r="E445" s="2"/>
      <c r="F445" s="2"/>
      <c r="G445" s="29">
        <f>G472+G446+G475</f>
        <v>277917.2</v>
      </c>
      <c r="H445" s="130">
        <f>H472+H446+H475</f>
        <v>277014.85154999996</v>
      </c>
      <c r="I445" s="136">
        <f t="shared" si="19"/>
        <v>99.67531752262903</v>
      </c>
    </row>
    <row r="446" spans="1:9" ht="39" x14ac:dyDescent="0.3">
      <c r="A446" s="46">
        <v>439</v>
      </c>
      <c r="B446" s="28" t="s">
        <v>744</v>
      </c>
      <c r="C446" s="28">
        <v>906</v>
      </c>
      <c r="D446" s="1">
        <v>701</v>
      </c>
      <c r="E446" s="2" t="s">
        <v>279</v>
      </c>
      <c r="F446" s="2"/>
      <c r="G446" s="29">
        <f>G447+G458+G469</f>
        <v>272908.2</v>
      </c>
      <c r="H446" s="130">
        <f>H447+H458+H469</f>
        <v>272506.79277999996</v>
      </c>
      <c r="I446" s="136">
        <f t="shared" si="19"/>
        <v>99.85291492890282</v>
      </c>
    </row>
    <row r="447" spans="1:9" ht="26" x14ac:dyDescent="0.3">
      <c r="A447" s="46">
        <v>440</v>
      </c>
      <c r="B447" s="28" t="s">
        <v>119</v>
      </c>
      <c r="C447" s="28">
        <v>906</v>
      </c>
      <c r="D447" s="1">
        <v>701</v>
      </c>
      <c r="E447" s="2" t="s">
        <v>280</v>
      </c>
      <c r="F447" s="2"/>
      <c r="G447" s="29">
        <f>G448+G454+G456+G450+G452</f>
        <v>219562.40000000002</v>
      </c>
      <c r="H447" s="130">
        <f>H448+H454+H456+H450+H452</f>
        <v>219450.47401999997</v>
      </c>
      <c r="I447" s="136">
        <f t="shared" si="19"/>
        <v>99.949023156970384</v>
      </c>
    </row>
    <row r="448" spans="1:9" ht="39" x14ac:dyDescent="0.3">
      <c r="A448" s="46">
        <v>441</v>
      </c>
      <c r="B448" s="5" t="s">
        <v>120</v>
      </c>
      <c r="C448" s="28">
        <v>906</v>
      </c>
      <c r="D448" s="1">
        <v>701</v>
      </c>
      <c r="E448" s="2" t="s">
        <v>281</v>
      </c>
      <c r="F448" s="2"/>
      <c r="G448" s="29">
        <f>G449</f>
        <v>89110.1</v>
      </c>
      <c r="H448" s="130">
        <f>H449</f>
        <v>89104.255439999994</v>
      </c>
      <c r="I448" s="136">
        <f t="shared" si="19"/>
        <v>99.993441192412519</v>
      </c>
    </row>
    <row r="449" spans="1:9" ht="13" x14ac:dyDescent="0.25">
      <c r="A449" s="46">
        <v>442</v>
      </c>
      <c r="B449" s="7" t="s">
        <v>91</v>
      </c>
      <c r="C449" s="44">
        <v>906</v>
      </c>
      <c r="D449" s="3">
        <v>701</v>
      </c>
      <c r="E449" s="4" t="s">
        <v>281</v>
      </c>
      <c r="F449" s="4" t="s">
        <v>90</v>
      </c>
      <c r="G449" s="65">
        <v>89110.1</v>
      </c>
      <c r="H449" s="131">
        <v>89104.255439999994</v>
      </c>
      <c r="I449" s="135">
        <f t="shared" si="19"/>
        <v>99.993441192412519</v>
      </c>
    </row>
    <row r="450" spans="1:9" ht="15.75" customHeight="1" x14ac:dyDescent="0.3">
      <c r="A450" s="46">
        <v>443</v>
      </c>
      <c r="B450" s="5" t="s">
        <v>121</v>
      </c>
      <c r="C450" s="28">
        <v>906</v>
      </c>
      <c r="D450" s="1">
        <v>701</v>
      </c>
      <c r="E450" s="2" t="s">
        <v>282</v>
      </c>
      <c r="F450" s="2"/>
      <c r="G450" s="29">
        <f>G451</f>
        <v>4302.1000000000004</v>
      </c>
      <c r="H450" s="130">
        <f>H451</f>
        <v>4242.6574099999998</v>
      </c>
      <c r="I450" s="136">
        <f t="shared" si="19"/>
        <v>98.618288975151657</v>
      </c>
    </row>
    <row r="451" spans="1:9" ht="13" x14ac:dyDescent="0.25">
      <c r="A451" s="46">
        <v>444</v>
      </c>
      <c r="B451" s="7" t="s">
        <v>91</v>
      </c>
      <c r="C451" s="44">
        <v>906</v>
      </c>
      <c r="D451" s="3">
        <v>701</v>
      </c>
      <c r="E451" s="4" t="s">
        <v>282</v>
      </c>
      <c r="F451" s="4" t="s">
        <v>90</v>
      </c>
      <c r="G451" s="65">
        <v>4302.1000000000004</v>
      </c>
      <c r="H451" s="131">
        <v>4242.6574099999998</v>
      </c>
      <c r="I451" s="135">
        <f t="shared" si="19"/>
        <v>98.618288975151657</v>
      </c>
    </row>
    <row r="452" spans="1:9" ht="13" x14ac:dyDescent="0.3">
      <c r="A452" s="46">
        <v>445</v>
      </c>
      <c r="B452" s="5" t="s">
        <v>626</v>
      </c>
      <c r="C452" s="28">
        <v>906</v>
      </c>
      <c r="D452" s="57">
        <v>701</v>
      </c>
      <c r="E452" s="2" t="s">
        <v>625</v>
      </c>
      <c r="F452" s="2"/>
      <c r="G452" s="29">
        <f>G453</f>
        <v>865.2</v>
      </c>
      <c r="H452" s="130">
        <f>H453</f>
        <v>818.56116999999995</v>
      </c>
      <c r="I452" s="136">
        <f t="shared" si="19"/>
        <v>94.609474110032352</v>
      </c>
    </row>
    <row r="453" spans="1:9" ht="13" x14ac:dyDescent="0.25">
      <c r="A453" s="46">
        <v>446</v>
      </c>
      <c r="B453" s="91" t="s">
        <v>91</v>
      </c>
      <c r="C453" s="44">
        <v>906</v>
      </c>
      <c r="D453" s="58">
        <v>701</v>
      </c>
      <c r="E453" s="4" t="s">
        <v>625</v>
      </c>
      <c r="F453" s="4" t="s">
        <v>90</v>
      </c>
      <c r="G453" s="65">
        <f>1181.2-316</f>
        <v>865.2</v>
      </c>
      <c r="H453" s="131">
        <v>818.56116999999995</v>
      </c>
      <c r="I453" s="135">
        <f t="shared" si="19"/>
        <v>94.609474110032352</v>
      </c>
    </row>
    <row r="454" spans="1:9" ht="66.75" customHeight="1" x14ac:dyDescent="0.3">
      <c r="A454" s="46">
        <v>447</v>
      </c>
      <c r="B454" s="5" t="s">
        <v>95</v>
      </c>
      <c r="C454" s="28">
        <v>906</v>
      </c>
      <c r="D454" s="1">
        <v>701</v>
      </c>
      <c r="E454" s="2" t="s">
        <v>202</v>
      </c>
      <c r="F454" s="2"/>
      <c r="G454" s="29">
        <f>G455</f>
        <v>123650</v>
      </c>
      <c r="H454" s="130">
        <f>H455</f>
        <v>123650</v>
      </c>
      <c r="I454" s="136">
        <f t="shared" si="19"/>
        <v>100</v>
      </c>
    </row>
    <row r="455" spans="1:9" ht="13" x14ac:dyDescent="0.25">
      <c r="A455" s="46">
        <v>448</v>
      </c>
      <c r="B455" s="7" t="s">
        <v>91</v>
      </c>
      <c r="C455" s="44">
        <v>906</v>
      </c>
      <c r="D455" s="3">
        <v>701</v>
      </c>
      <c r="E455" s="4" t="s">
        <v>202</v>
      </c>
      <c r="F455" s="4" t="s">
        <v>90</v>
      </c>
      <c r="G455" s="71">
        <f>129948-6298</f>
        <v>123650</v>
      </c>
      <c r="H455" s="132">
        <v>123650</v>
      </c>
      <c r="I455" s="135">
        <f t="shared" si="19"/>
        <v>100</v>
      </c>
    </row>
    <row r="456" spans="1:9" ht="69" customHeight="1" x14ac:dyDescent="0.3">
      <c r="A456" s="46">
        <v>449</v>
      </c>
      <c r="B456" s="5" t="s">
        <v>96</v>
      </c>
      <c r="C456" s="28">
        <v>906</v>
      </c>
      <c r="D456" s="1">
        <v>701</v>
      </c>
      <c r="E456" s="2" t="s">
        <v>203</v>
      </c>
      <c r="F456" s="2"/>
      <c r="G456" s="29">
        <f>G457</f>
        <v>1635</v>
      </c>
      <c r="H456" s="130">
        <f>H457</f>
        <v>1635</v>
      </c>
      <c r="I456" s="136">
        <f t="shared" si="19"/>
        <v>100</v>
      </c>
    </row>
    <row r="457" spans="1:9" ht="13" x14ac:dyDescent="0.25">
      <c r="A457" s="46">
        <v>450</v>
      </c>
      <c r="B457" s="7" t="s">
        <v>91</v>
      </c>
      <c r="C457" s="44">
        <v>906</v>
      </c>
      <c r="D457" s="3">
        <v>701</v>
      </c>
      <c r="E457" s="4" t="s">
        <v>203</v>
      </c>
      <c r="F457" s="4" t="s">
        <v>90</v>
      </c>
      <c r="G457" s="71">
        <v>1635</v>
      </c>
      <c r="H457" s="132">
        <v>1635</v>
      </c>
      <c r="I457" s="135">
        <f t="shared" si="19"/>
        <v>100</v>
      </c>
    </row>
    <row r="458" spans="1:9" ht="26.25" customHeight="1" x14ac:dyDescent="0.3">
      <c r="A458" s="46">
        <v>451</v>
      </c>
      <c r="B458" s="28" t="s">
        <v>122</v>
      </c>
      <c r="C458" s="28">
        <v>906</v>
      </c>
      <c r="D458" s="57">
        <v>701</v>
      </c>
      <c r="E458" s="2" t="s">
        <v>285</v>
      </c>
      <c r="F458" s="2"/>
      <c r="G458" s="29">
        <f>G459+G461+G465+G467+G463</f>
        <v>50822.200000000004</v>
      </c>
      <c r="H458" s="130">
        <f>H459+H461+H465+H467+H463</f>
        <v>50532.743920000001</v>
      </c>
      <c r="I458" s="136">
        <f t="shared" si="19"/>
        <v>99.430453463250302</v>
      </c>
    </row>
    <row r="459" spans="1:9" ht="42" customHeight="1" x14ac:dyDescent="0.3">
      <c r="A459" s="46">
        <v>452</v>
      </c>
      <c r="B459" s="5" t="s">
        <v>123</v>
      </c>
      <c r="C459" s="28">
        <v>906</v>
      </c>
      <c r="D459" s="57">
        <v>701</v>
      </c>
      <c r="E459" s="2" t="s">
        <v>286</v>
      </c>
      <c r="F459" s="2"/>
      <c r="G459" s="29">
        <f>G460</f>
        <v>26539.8</v>
      </c>
      <c r="H459" s="130">
        <f>H460</f>
        <v>26539.8</v>
      </c>
      <c r="I459" s="136">
        <f t="shared" ref="I459:I522" si="22">H459/G459*100</f>
        <v>100</v>
      </c>
    </row>
    <row r="460" spans="1:9" ht="12.75" customHeight="1" x14ac:dyDescent="0.25">
      <c r="A460" s="46">
        <v>453</v>
      </c>
      <c r="B460" s="7" t="s">
        <v>91</v>
      </c>
      <c r="C460" s="44">
        <v>906</v>
      </c>
      <c r="D460" s="58">
        <v>701</v>
      </c>
      <c r="E460" s="4" t="s">
        <v>286</v>
      </c>
      <c r="F460" s="4" t="s">
        <v>90</v>
      </c>
      <c r="G460" s="65">
        <v>26539.8</v>
      </c>
      <c r="H460" s="131">
        <v>26539.8</v>
      </c>
      <c r="I460" s="135">
        <f t="shared" si="22"/>
        <v>100</v>
      </c>
    </row>
    <row r="461" spans="1:9" ht="13" x14ac:dyDescent="0.3">
      <c r="A461" s="46">
        <v>454</v>
      </c>
      <c r="B461" s="5" t="s">
        <v>124</v>
      </c>
      <c r="C461" s="28">
        <v>906</v>
      </c>
      <c r="D461" s="57">
        <v>701</v>
      </c>
      <c r="E461" s="2" t="s">
        <v>287</v>
      </c>
      <c r="F461" s="2"/>
      <c r="G461" s="29">
        <f>G462</f>
        <v>1527.5</v>
      </c>
      <c r="H461" s="130">
        <f>H462</f>
        <v>1266.07925</v>
      </c>
      <c r="I461" s="136">
        <f t="shared" si="22"/>
        <v>82.885711947626845</v>
      </c>
    </row>
    <row r="462" spans="1:9" ht="12.75" customHeight="1" x14ac:dyDescent="0.25">
      <c r="A462" s="46">
        <v>455</v>
      </c>
      <c r="B462" s="7" t="s">
        <v>91</v>
      </c>
      <c r="C462" s="44">
        <v>906</v>
      </c>
      <c r="D462" s="58">
        <v>701</v>
      </c>
      <c r="E462" s="4" t="s">
        <v>287</v>
      </c>
      <c r="F462" s="4" t="s">
        <v>90</v>
      </c>
      <c r="G462" s="32">
        <v>1527.5</v>
      </c>
      <c r="H462" s="153">
        <v>1266.07925</v>
      </c>
      <c r="I462" s="135">
        <f t="shared" si="22"/>
        <v>82.885711947626845</v>
      </c>
    </row>
    <row r="463" spans="1:9" ht="13" x14ac:dyDescent="0.3">
      <c r="A463" s="46">
        <v>456</v>
      </c>
      <c r="B463" s="5" t="s">
        <v>560</v>
      </c>
      <c r="C463" s="28">
        <v>906</v>
      </c>
      <c r="D463" s="57">
        <v>701</v>
      </c>
      <c r="E463" s="2" t="s">
        <v>288</v>
      </c>
      <c r="F463" s="2"/>
      <c r="G463" s="29">
        <f>G464</f>
        <v>263.89999999999998</v>
      </c>
      <c r="H463" s="130">
        <f>H464</f>
        <v>235.86466999999999</v>
      </c>
      <c r="I463" s="136">
        <f t="shared" si="22"/>
        <v>89.376532777567263</v>
      </c>
    </row>
    <row r="464" spans="1:9" ht="13" x14ac:dyDescent="0.25">
      <c r="A464" s="46">
        <v>457</v>
      </c>
      <c r="B464" s="91" t="s">
        <v>91</v>
      </c>
      <c r="C464" s="44">
        <v>906</v>
      </c>
      <c r="D464" s="58">
        <v>701</v>
      </c>
      <c r="E464" s="4" t="s">
        <v>288</v>
      </c>
      <c r="F464" s="4" t="s">
        <v>90</v>
      </c>
      <c r="G464" s="65">
        <v>263.89999999999998</v>
      </c>
      <c r="H464" s="131">
        <v>235.86466999999999</v>
      </c>
      <c r="I464" s="135">
        <f t="shared" si="22"/>
        <v>89.376532777567263</v>
      </c>
    </row>
    <row r="465" spans="1:9" ht="104" x14ac:dyDescent="0.3">
      <c r="A465" s="46">
        <v>458</v>
      </c>
      <c r="B465" s="28" t="s">
        <v>97</v>
      </c>
      <c r="C465" s="28">
        <v>906</v>
      </c>
      <c r="D465" s="57">
        <v>701</v>
      </c>
      <c r="E465" s="33" t="s">
        <v>204</v>
      </c>
      <c r="F465" s="2"/>
      <c r="G465" s="29">
        <f>G466</f>
        <v>22140</v>
      </c>
      <c r="H465" s="130">
        <f>H466</f>
        <v>22140</v>
      </c>
      <c r="I465" s="136">
        <f t="shared" si="22"/>
        <v>100</v>
      </c>
    </row>
    <row r="466" spans="1:9" ht="19.5" customHeight="1" x14ac:dyDescent="0.25">
      <c r="A466" s="46">
        <v>459</v>
      </c>
      <c r="B466" s="7" t="s">
        <v>91</v>
      </c>
      <c r="C466" s="44">
        <v>906</v>
      </c>
      <c r="D466" s="58">
        <v>701</v>
      </c>
      <c r="E466" s="4" t="s">
        <v>204</v>
      </c>
      <c r="F466" s="4" t="s">
        <v>90</v>
      </c>
      <c r="G466" s="71">
        <v>22140</v>
      </c>
      <c r="H466" s="132">
        <v>22140</v>
      </c>
      <c r="I466" s="135">
        <f t="shared" si="22"/>
        <v>100</v>
      </c>
    </row>
    <row r="467" spans="1:9" ht="104" x14ac:dyDescent="0.3">
      <c r="A467" s="46">
        <v>460</v>
      </c>
      <c r="B467" s="28" t="s">
        <v>98</v>
      </c>
      <c r="C467" s="28">
        <v>906</v>
      </c>
      <c r="D467" s="57">
        <v>701</v>
      </c>
      <c r="E467" s="2" t="s">
        <v>205</v>
      </c>
      <c r="F467" s="2"/>
      <c r="G467" s="29">
        <f>G468</f>
        <v>351</v>
      </c>
      <c r="H467" s="130">
        <f>H468</f>
        <v>351</v>
      </c>
      <c r="I467" s="136">
        <f t="shared" si="22"/>
        <v>100</v>
      </c>
    </row>
    <row r="468" spans="1:9" ht="13" x14ac:dyDescent="0.25">
      <c r="A468" s="46">
        <v>461</v>
      </c>
      <c r="B468" s="7" t="s">
        <v>91</v>
      </c>
      <c r="C468" s="44">
        <v>906</v>
      </c>
      <c r="D468" s="58">
        <v>701</v>
      </c>
      <c r="E468" s="4" t="s">
        <v>205</v>
      </c>
      <c r="F468" s="4" t="s">
        <v>90</v>
      </c>
      <c r="G468" s="71">
        <v>351</v>
      </c>
      <c r="H468" s="132">
        <v>351</v>
      </c>
      <c r="I468" s="135">
        <f t="shared" si="22"/>
        <v>100</v>
      </c>
    </row>
    <row r="469" spans="1:9" ht="39" x14ac:dyDescent="0.3">
      <c r="A469" s="46">
        <v>462</v>
      </c>
      <c r="B469" s="92" t="s">
        <v>186</v>
      </c>
      <c r="C469" s="28">
        <v>906</v>
      </c>
      <c r="D469" s="57">
        <v>701</v>
      </c>
      <c r="E469" s="2" t="s">
        <v>283</v>
      </c>
      <c r="F469" s="2"/>
      <c r="G469" s="29">
        <f>G470</f>
        <v>2523.6</v>
      </c>
      <c r="H469" s="130">
        <f>H470</f>
        <v>2523.5748400000002</v>
      </c>
      <c r="I469" s="136">
        <f t="shared" si="22"/>
        <v>99.999003011570792</v>
      </c>
    </row>
    <row r="470" spans="1:9" ht="52" x14ac:dyDescent="0.3">
      <c r="A470" s="46">
        <v>463</v>
      </c>
      <c r="B470" s="85" t="s">
        <v>448</v>
      </c>
      <c r="C470" s="28">
        <v>906</v>
      </c>
      <c r="D470" s="57">
        <v>701</v>
      </c>
      <c r="E470" s="33" t="s">
        <v>284</v>
      </c>
      <c r="F470" s="33"/>
      <c r="G470" s="29">
        <f>G471</f>
        <v>2523.6</v>
      </c>
      <c r="H470" s="130">
        <f>H471</f>
        <v>2523.5748400000002</v>
      </c>
      <c r="I470" s="136">
        <f t="shared" si="22"/>
        <v>99.999003011570792</v>
      </c>
    </row>
    <row r="471" spans="1:9" ht="13" x14ac:dyDescent="0.25">
      <c r="A471" s="46">
        <v>464</v>
      </c>
      <c r="B471" s="91" t="s">
        <v>91</v>
      </c>
      <c r="C471" s="44">
        <v>906</v>
      </c>
      <c r="D471" s="58">
        <v>701</v>
      </c>
      <c r="E471" s="55" t="s">
        <v>284</v>
      </c>
      <c r="F471" s="4" t="s">
        <v>90</v>
      </c>
      <c r="G471" s="65">
        <f>72.4+2451.2</f>
        <v>2523.6</v>
      </c>
      <c r="H471" s="131">
        <v>2523.5748400000002</v>
      </c>
      <c r="I471" s="135">
        <f t="shared" si="22"/>
        <v>99.999003011570792</v>
      </c>
    </row>
    <row r="472" spans="1:9" s="21" customFormat="1" ht="39" x14ac:dyDescent="0.3">
      <c r="A472" s="46">
        <v>465</v>
      </c>
      <c r="B472" s="92" t="s">
        <v>751</v>
      </c>
      <c r="C472" s="28">
        <v>906</v>
      </c>
      <c r="D472" s="1">
        <v>701</v>
      </c>
      <c r="E472" s="2" t="s">
        <v>439</v>
      </c>
      <c r="F472" s="4"/>
      <c r="G472" s="29">
        <f>G473</f>
        <v>3301.4</v>
      </c>
      <c r="H472" s="130">
        <f>H473</f>
        <v>3268.4524000000001</v>
      </c>
      <c r="I472" s="136">
        <f t="shared" si="22"/>
        <v>99.002011267946926</v>
      </c>
    </row>
    <row r="473" spans="1:9" s="21" customFormat="1" ht="39" x14ac:dyDescent="0.3">
      <c r="A473" s="46">
        <v>466</v>
      </c>
      <c r="B473" s="85" t="s">
        <v>456</v>
      </c>
      <c r="C473" s="28">
        <v>906</v>
      </c>
      <c r="D473" s="1">
        <v>701</v>
      </c>
      <c r="E473" s="2" t="s">
        <v>440</v>
      </c>
      <c r="F473" s="4"/>
      <c r="G473" s="29">
        <f>G474</f>
        <v>3301.4</v>
      </c>
      <c r="H473" s="130">
        <f>H474</f>
        <v>3268.4524000000001</v>
      </c>
      <c r="I473" s="136">
        <f t="shared" si="22"/>
        <v>99.002011267946926</v>
      </c>
    </row>
    <row r="474" spans="1:9" s="21" customFormat="1" ht="13" x14ac:dyDescent="0.3">
      <c r="A474" s="46">
        <v>467</v>
      </c>
      <c r="B474" s="91" t="s">
        <v>91</v>
      </c>
      <c r="C474" s="44">
        <v>906</v>
      </c>
      <c r="D474" s="3">
        <v>701</v>
      </c>
      <c r="E474" s="4" t="s">
        <v>440</v>
      </c>
      <c r="F474" s="4" t="s">
        <v>90</v>
      </c>
      <c r="G474" s="65">
        <v>3301.4</v>
      </c>
      <c r="H474" s="131">
        <v>3268.4524000000001</v>
      </c>
      <c r="I474" s="135">
        <f t="shared" si="22"/>
        <v>99.002011267946926</v>
      </c>
    </row>
    <row r="475" spans="1:9" s="20" customFormat="1" ht="13" x14ac:dyDescent="0.3">
      <c r="A475" s="46">
        <v>468</v>
      </c>
      <c r="B475" s="102" t="s">
        <v>156</v>
      </c>
      <c r="C475" s="28">
        <v>906</v>
      </c>
      <c r="D475" s="1">
        <v>701</v>
      </c>
      <c r="E475" s="96" t="s">
        <v>189</v>
      </c>
      <c r="F475" s="96"/>
      <c r="G475" s="29">
        <f>G478+G476</f>
        <v>1707.6</v>
      </c>
      <c r="H475" s="130">
        <f>H478+H476</f>
        <v>1239.60637</v>
      </c>
      <c r="I475" s="136">
        <f t="shared" si="22"/>
        <v>72.593486179433114</v>
      </c>
    </row>
    <row r="476" spans="1:9" s="20" customFormat="1" ht="52" x14ac:dyDescent="0.3">
      <c r="A476" s="46">
        <v>469</v>
      </c>
      <c r="B476" s="92" t="s">
        <v>735</v>
      </c>
      <c r="C476" s="28">
        <v>906</v>
      </c>
      <c r="D476" s="1">
        <v>701</v>
      </c>
      <c r="E476" s="10" t="s">
        <v>730</v>
      </c>
      <c r="F476" s="4"/>
      <c r="G476" s="29">
        <f>G477</f>
        <v>521</v>
      </c>
      <c r="H476" s="130">
        <f>H477</f>
        <v>521</v>
      </c>
      <c r="I476" s="136">
        <f t="shared" si="22"/>
        <v>100</v>
      </c>
    </row>
    <row r="477" spans="1:9" s="20" customFormat="1" ht="13" x14ac:dyDescent="0.25">
      <c r="A477" s="46">
        <v>470</v>
      </c>
      <c r="B477" s="91" t="s">
        <v>91</v>
      </c>
      <c r="C477" s="44">
        <v>906</v>
      </c>
      <c r="D477" s="3">
        <v>701</v>
      </c>
      <c r="E477" s="12" t="s">
        <v>730</v>
      </c>
      <c r="F477" s="4" t="s">
        <v>90</v>
      </c>
      <c r="G477" s="71">
        <v>521</v>
      </c>
      <c r="H477" s="132">
        <v>521</v>
      </c>
      <c r="I477" s="135">
        <f t="shared" si="22"/>
        <v>100</v>
      </c>
    </row>
    <row r="478" spans="1:9" s="20" customFormat="1" ht="13" x14ac:dyDescent="0.3">
      <c r="A478" s="46">
        <v>471</v>
      </c>
      <c r="B478" s="85" t="s">
        <v>680</v>
      </c>
      <c r="C478" s="28">
        <v>906</v>
      </c>
      <c r="D478" s="1">
        <v>701</v>
      </c>
      <c r="E478" s="10" t="s">
        <v>679</v>
      </c>
      <c r="F478" s="4"/>
      <c r="G478" s="29">
        <f>G479</f>
        <v>1186.5999999999999</v>
      </c>
      <c r="H478" s="130">
        <f>H479</f>
        <v>718.60636999999997</v>
      </c>
      <c r="I478" s="136">
        <f t="shared" si="22"/>
        <v>60.560118826900386</v>
      </c>
    </row>
    <row r="479" spans="1:9" s="20" customFormat="1" ht="13" x14ac:dyDescent="0.25">
      <c r="A479" s="46">
        <v>472</v>
      </c>
      <c r="B479" s="91" t="s">
        <v>91</v>
      </c>
      <c r="C479" s="44">
        <v>906</v>
      </c>
      <c r="D479" s="3">
        <v>701</v>
      </c>
      <c r="E479" s="12" t="s">
        <v>679</v>
      </c>
      <c r="F479" s="4" t="s">
        <v>90</v>
      </c>
      <c r="G479" s="71">
        <v>1186.5999999999999</v>
      </c>
      <c r="H479" s="132">
        <v>718.60636999999997</v>
      </c>
      <c r="I479" s="135">
        <f t="shared" si="22"/>
        <v>60.560118826900386</v>
      </c>
    </row>
    <row r="480" spans="1:9" s="21" customFormat="1" ht="15" customHeight="1" x14ac:dyDescent="0.3">
      <c r="A480" s="46">
        <v>473</v>
      </c>
      <c r="B480" s="5" t="s">
        <v>21</v>
      </c>
      <c r="C480" s="28">
        <v>906</v>
      </c>
      <c r="D480" s="9">
        <v>702</v>
      </c>
      <c r="E480" s="10"/>
      <c r="F480" s="2"/>
      <c r="G480" s="29">
        <f>G481+G512+G515</f>
        <v>531441</v>
      </c>
      <c r="H480" s="130">
        <f>H481+H512+H515</f>
        <v>530297.13447000005</v>
      </c>
      <c r="I480" s="136">
        <f t="shared" si="22"/>
        <v>99.784761520093497</v>
      </c>
    </row>
    <row r="481" spans="1:9" ht="39" x14ac:dyDescent="0.3">
      <c r="A481" s="46">
        <v>474</v>
      </c>
      <c r="B481" s="28" t="s">
        <v>744</v>
      </c>
      <c r="C481" s="28">
        <v>906</v>
      </c>
      <c r="D481" s="1">
        <v>702</v>
      </c>
      <c r="E481" s="2" t="s">
        <v>279</v>
      </c>
      <c r="F481" s="2"/>
      <c r="G481" s="29">
        <f>G482+G497</f>
        <v>518679.60000000003</v>
      </c>
      <c r="H481" s="130">
        <f>H482+H497</f>
        <v>517592.36272000003</v>
      </c>
      <c r="I481" s="136">
        <f t="shared" si="22"/>
        <v>99.790383643389873</v>
      </c>
    </row>
    <row r="482" spans="1:9" ht="26" x14ac:dyDescent="0.3">
      <c r="A482" s="46">
        <v>475</v>
      </c>
      <c r="B482" s="28" t="s">
        <v>122</v>
      </c>
      <c r="C482" s="28">
        <v>906</v>
      </c>
      <c r="D482" s="1">
        <v>702</v>
      </c>
      <c r="E482" s="2" t="s">
        <v>285</v>
      </c>
      <c r="F482" s="2"/>
      <c r="G482" s="29">
        <f>G483+G485+G487+G489+G491+G493+G495</f>
        <v>477309.7</v>
      </c>
      <c r="H482" s="130">
        <f>H483+H485+H487+H489+H491+H493+H495</f>
        <v>477019.44203000003</v>
      </c>
      <c r="I482" s="136">
        <f t="shared" si="22"/>
        <v>99.939188755225388</v>
      </c>
    </row>
    <row r="483" spans="1:9" ht="39" x14ac:dyDescent="0.3">
      <c r="A483" s="46">
        <v>476</v>
      </c>
      <c r="B483" s="5" t="s">
        <v>123</v>
      </c>
      <c r="C483" s="28">
        <v>906</v>
      </c>
      <c r="D483" s="1">
        <v>702</v>
      </c>
      <c r="E483" s="2" t="s">
        <v>286</v>
      </c>
      <c r="F483" s="2"/>
      <c r="G483" s="29">
        <f>G484</f>
        <v>133700.79999999999</v>
      </c>
      <c r="H483" s="130">
        <f>H484</f>
        <v>133588.35355999999</v>
      </c>
      <c r="I483" s="136">
        <f t="shared" si="22"/>
        <v>99.91589695798379</v>
      </c>
    </row>
    <row r="484" spans="1:9" ht="13" x14ac:dyDescent="0.25">
      <c r="A484" s="46">
        <v>477</v>
      </c>
      <c r="B484" s="7" t="s">
        <v>91</v>
      </c>
      <c r="C484" s="44">
        <v>906</v>
      </c>
      <c r="D484" s="3">
        <v>702</v>
      </c>
      <c r="E484" s="4" t="s">
        <v>286</v>
      </c>
      <c r="F484" s="4" t="s">
        <v>90</v>
      </c>
      <c r="G484" s="65">
        <v>133700.79999999999</v>
      </c>
      <c r="H484" s="131">
        <v>133588.35355999999</v>
      </c>
      <c r="I484" s="135">
        <f t="shared" si="22"/>
        <v>99.91589695798379</v>
      </c>
    </row>
    <row r="485" spans="1:9" s="21" customFormat="1" ht="13" x14ac:dyDescent="0.3">
      <c r="A485" s="46">
        <v>478</v>
      </c>
      <c r="B485" s="5" t="s">
        <v>560</v>
      </c>
      <c r="C485" s="28">
        <v>906</v>
      </c>
      <c r="D485" s="1">
        <v>702</v>
      </c>
      <c r="E485" s="2" t="s">
        <v>288</v>
      </c>
      <c r="F485" s="2"/>
      <c r="G485" s="29">
        <f>G486</f>
        <v>5787</v>
      </c>
      <c r="H485" s="130">
        <f>H486</f>
        <v>5609.4362700000001</v>
      </c>
      <c r="I485" s="136">
        <f t="shared" si="22"/>
        <v>96.931679108346287</v>
      </c>
    </row>
    <row r="486" spans="1:9" ht="13" x14ac:dyDescent="0.25">
      <c r="A486" s="46">
        <v>479</v>
      </c>
      <c r="B486" s="7" t="s">
        <v>91</v>
      </c>
      <c r="C486" s="44">
        <v>906</v>
      </c>
      <c r="D486" s="3">
        <v>702</v>
      </c>
      <c r="E486" s="4" t="s">
        <v>288</v>
      </c>
      <c r="F486" s="4" t="s">
        <v>90</v>
      </c>
      <c r="G486" s="65">
        <v>5787</v>
      </c>
      <c r="H486" s="131">
        <v>5609.4362700000001</v>
      </c>
      <c r="I486" s="135">
        <f t="shared" si="22"/>
        <v>96.931679108346287</v>
      </c>
    </row>
    <row r="487" spans="1:9" ht="107.25" customHeight="1" x14ac:dyDescent="0.3">
      <c r="A487" s="46">
        <v>480</v>
      </c>
      <c r="B487" s="28" t="s">
        <v>97</v>
      </c>
      <c r="C487" s="28">
        <v>906</v>
      </c>
      <c r="D487" s="1">
        <v>702</v>
      </c>
      <c r="E487" s="33" t="s">
        <v>204</v>
      </c>
      <c r="F487" s="2"/>
      <c r="G487" s="41">
        <f>G488</f>
        <v>278399.40000000002</v>
      </c>
      <c r="H487" s="133">
        <f>H488</f>
        <v>278399.40000000002</v>
      </c>
      <c r="I487" s="136">
        <f t="shared" si="22"/>
        <v>100</v>
      </c>
    </row>
    <row r="488" spans="1:9" ht="13" x14ac:dyDescent="0.25">
      <c r="A488" s="46">
        <v>481</v>
      </c>
      <c r="B488" s="7" t="s">
        <v>91</v>
      </c>
      <c r="C488" s="44">
        <v>906</v>
      </c>
      <c r="D488" s="3">
        <v>702</v>
      </c>
      <c r="E488" s="4" t="s">
        <v>204</v>
      </c>
      <c r="F488" s="4" t="s">
        <v>90</v>
      </c>
      <c r="G488" s="71">
        <v>278399.40000000002</v>
      </c>
      <c r="H488" s="132">
        <v>278399.40000000002</v>
      </c>
      <c r="I488" s="135">
        <f t="shared" si="22"/>
        <v>100</v>
      </c>
    </row>
    <row r="489" spans="1:9" ht="107.25" customHeight="1" x14ac:dyDescent="0.3">
      <c r="A489" s="46">
        <v>482</v>
      </c>
      <c r="B489" s="28" t="s">
        <v>98</v>
      </c>
      <c r="C489" s="28">
        <v>906</v>
      </c>
      <c r="D489" s="1">
        <v>702</v>
      </c>
      <c r="E489" s="2" t="s">
        <v>205</v>
      </c>
      <c r="F489" s="2"/>
      <c r="G489" s="41">
        <f>G490</f>
        <v>10301</v>
      </c>
      <c r="H489" s="133">
        <f>H490</f>
        <v>10301</v>
      </c>
      <c r="I489" s="136">
        <f t="shared" si="22"/>
        <v>100</v>
      </c>
    </row>
    <row r="490" spans="1:9" ht="18.75" customHeight="1" x14ac:dyDescent="0.25">
      <c r="A490" s="46">
        <v>483</v>
      </c>
      <c r="B490" s="7" t="s">
        <v>91</v>
      </c>
      <c r="C490" s="44">
        <v>906</v>
      </c>
      <c r="D490" s="3">
        <v>702</v>
      </c>
      <c r="E490" s="4" t="s">
        <v>205</v>
      </c>
      <c r="F490" s="4" t="s">
        <v>90</v>
      </c>
      <c r="G490" s="71">
        <v>10301</v>
      </c>
      <c r="H490" s="132">
        <v>10301</v>
      </c>
      <c r="I490" s="135">
        <f t="shared" si="22"/>
        <v>100</v>
      </c>
    </row>
    <row r="491" spans="1:9" ht="27.65" customHeight="1" x14ac:dyDescent="0.3">
      <c r="A491" s="46">
        <v>484</v>
      </c>
      <c r="B491" s="111" t="s">
        <v>531</v>
      </c>
      <c r="C491" s="28">
        <v>906</v>
      </c>
      <c r="D491" s="121">
        <v>702</v>
      </c>
      <c r="E491" s="98" t="s">
        <v>289</v>
      </c>
      <c r="F491" s="96"/>
      <c r="G491" s="81">
        <f>G492</f>
        <v>14591.4</v>
      </c>
      <c r="H491" s="159">
        <f>H492</f>
        <v>14591.1522</v>
      </c>
      <c r="I491" s="136">
        <f t="shared" si="22"/>
        <v>99.998301739380736</v>
      </c>
    </row>
    <row r="492" spans="1:9" ht="18.75" customHeight="1" x14ac:dyDescent="0.25">
      <c r="A492" s="46">
        <v>485</v>
      </c>
      <c r="B492" s="91" t="s">
        <v>91</v>
      </c>
      <c r="C492" s="44">
        <v>906</v>
      </c>
      <c r="D492" s="122">
        <v>702</v>
      </c>
      <c r="E492" s="97" t="s">
        <v>289</v>
      </c>
      <c r="F492" s="97" t="s">
        <v>90</v>
      </c>
      <c r="G492" s="71">
        <v>14591.4</v>
      </c>
      <c r="H492" s="132">
        <v>14591.1522</v>
      </c>
      <c r="I492" s="135">
        <f t="shared" si="22"/>
        <v>99.998301739380736</v>
      </c>
    </row>
    <row r="493" spans="1:9" ht="91" x14ac:dyDescent="0.3">
      <c r="A493" s="46">
        <v>486</v>
      </c>
      <c r="B493" s="111" t="s">
        <v>678</v>
      </c>
      <c r="C493" s="28">
        <v>906</v>
      </c>
      <c r="D493" s="1">
        <v>702</v>
      </c>
      <c r="E493" s="2" t="s">
        <v>513</v>
      </c>
      <c r="F493" s="2"/>
      <c r="G493" s="29">
        <f>G494</f>
        <v>19225</v>
      </c>
      <c r="H493" s="130">
        <f>H494</f>
        <v>19225</v>
      </c>
      <c r="I493" s="136">
        <f t="shared" si="22"/>
        <v>100</v>
      </c>
    </row>
    <row r="494" spans="1:9" ht="18.75" customHeight="1" x14ac:dyDescent="0.25">
      <c r="A494" s="46">
        <v>487</v>
      </c>
      <c r="B494" s="7" t="s">
        <v>91</v>
      </c>
      <c r="C494" s="44">
        <v>906</v>
      </c>
      <c r="D494" s="3">
        <v>702</v>
      </c>
      <c r="E494" s="4" t="s">
        <v>513</v>
      </c>
      <c r="F494" s="4" t="s">
        <v>90</v>
      </c>
      <c r="G494" s="71">
        <v>19225</v>
      </c>
      <c r="H494" s="132">
        <v>19225</v>
      </c>
      <c r="I494" s="135">
        <f t="shared" si="22"/>
        <v>100</v>
      </c>
    </row>
    <row r="495" spans="1:9" ht="52" x14ac:dyDescent="0.3">
      <c r="A495" s="46">
        <v>488</v>
      </c>
      <c r="B495" s="5" t="s">
        <v>677</v>
      </c>
      <c r="C495" s="28">
        <v>906</v>
      </c>
      <c r="D495" s="1">
        <v>702</v>
      </c>
      <c r="E495" s="2" t="s">
        <v>570</v>
      </c>
      <c r="F495" s="2"/>
      <c r="G495" s="29">
        <f>G496</f>
        <v>15305.1</v>
      </c>
      <c r="H495" s="130">
        <f>H496</f>
        <v>15305.1</v>
      </c>
      <c r="I495" s="136">
        <f t="shared" si="22"/>
        <v>100</v>
      </c>
    </row>
    <row r="496" spans="1:9" ht="18.75" customHeight="1" x14ac:dyDescent="0.25">
      <c r="A496" s="46">
        <v>489</v>
      </c>
      <c r="B496" s="7" t="s">
        <v>91</v>
      </c>
      <c r="C496" s="44">
        <v>906</v>
      </c>
      <c r="D496" s="3">
        <v>702</v>
      </c>
      <c r="E496" s="4" t="s">
        <v>570</v>
      </c>
      <c r="F496" s="4" t="s">
        <v>90</v>
      </c>
      <c r="G496" s="71">
        <v>15305.1</v>
      </c>
      <c r="H496" s="132">
        <v>15305.1</v>
      </c>
      <c r="I496" s="135">
        <f t="shared" si="22"/>
        <v>100</v>
      </c>
    </row>
    <row r="497" spans="1:9" s="21" customFormat="1" ht="39" x14ac:dyDescent="0.3">
      <c r="A497" s="46">
        <v>490</v>
      </c>
      <c r="B497" s="28" t="s">
        <v>186</v>
      </c>
      <c r="C497" s="28">
        <v>906</v>
      </c>
      <c r="D497" s="1">
        <v>702</v>
      </c>
      <c r="E497" s="2" t="s">
        <v>283</v>
      </c>
      <c r="F497" s="2"/>
      <c r="G497" s="29">
        <f>G498+G504+G510+G502+G500+G506+G508</f>
        <v>41369.9</v>
      </c>
      <c r="H497" s="130">
        <f>H498+H504+H510+H502+H500+H506+H508</f>
        <v>40572.920689999999</v>
      </c>
      <c r="I497" s="136">
        <f t="shared" si="22"/>
        <v>98.073528555785728</v>
      </c>
    </row>
    <row r="498" spans="1:9" s="21" customFormat="1" ht="52" x14ac:dyDescent="0.3">
      <c r="A498" s="46">
        <v>491</v>
      </c>
      <c r="B498" s="5" t="s">
        <v>448</v>
      </c>
      <c r="C498" s="28">
        <v>906</v>
      </c>
      <c r="D498" s="1">
        <v>702</v>
      </c>
      <c r="E498" s="33" t="s">
        <v>284</v>
      </c>
      <c r="F498" s="33"/>
      <c r="G498" s="29">
        <f>G499</f>
        <v>7438.2</v>
      </c>
      <c r="H498" s="130">
        <f>H499</f>
        <v>7149.6560399999998</v>
      </c>
      <c r="I498" s="136">
        <f t="shared" si="22"/>
        <v>96.120782447366295</v>
      </c>
    </row>
    <row r="499" spans="1:9" s="21" customFormat="1" ht="13" x14ac:dyDescent="0.3">
      <c r="A499" s="46">
        <v>492</v>
      </c>
      <c r="B499" s="7" t="s">
        <v>91</v>
      </c>
      <c r="C499" s="44">
        <v>906</v>
      </c>
      <c r="D499" s="3">
        <v>702</v>
      </c>
      <c r="E499" s="55" t="s">
        <v>284</v>
      </c>
      <c r="F499" s="55" t="s">
        <v>90</v>
      </c>
      <c r="G499" s="65">
        <v>7438.2</v>
      </c>
      <c r="H499" s="131">
        <v>7149.6560399999998</v>
      </c>
      <c r="I499" s="135">
        <f t="shared" si="22"/>
        <v>96.120782447366295</v>
      </c>
    </row>
    <row r="500" spans="1:9" s="21" customFormat="1" ht="26" x14ac:dyDescent="0.3">
      <c r="A500" s="46">
        <v>493</v>
      </c>
      <c r="B500" s="85" t="s">
        <v>545</v>
      </c>
      <c r="C500" s="28">
        <v>906</v>
      </c>
      <c r="D500" s="57">
        <v>702</v>
      </c>
      <c r="E500" s="33" t="s">
        <v>544</v>
      </c>
      <c r="F500" s="2"/>
      <c r="G500" s="29">
        <f>G501</f>
        <v>2658</v>
      </c>
      <c r="H500" s="130">
        <f>H501</f>
        <v>2585.65004</v>
      </c>
      <c r="I500" s="136">
        <f t="shared" si="22"/>
        <v>97.278030097817904</v>
      </c>
    </row>
    <row r="501" spans="1:9" s="21" customFormat="1" ht="13" x14ac:dyDescent="0.3">
      <c r="A501" s="46">
        <v>494</v>
      </c>
      <c r="B501" s="91" t="s">
        <v>91</v>
      </c>
      <c r="C501" s="44">
        <v>906</v>
      </c>
      <c r="D501" s="58">
        <v>702</v>
      </c>
      <c r="E501" s="55" t="s">
        <v>544</v>
      </c>
      <c r="F501" s="4" t="s">
        <v>90</v>
      </c>
      <c r="G501" s="65">
        <v>2658</v>
      </c>
      <c r="H501" s="131">
        <v>2585.65004</v>
      </c>
      <c r="I501" s="135">
        <f t="shared" si="22"/>
        <v>97.278030097817904</v>
      </c>
    </row>
    <row r="502" spans="1:9" s="21" customFormat="1" ht="39" x14ac:dyDescent="0.3">
      <c r="A502" s="46">
        <v>495</v>
      </c>
      <c r="B502" s="92" t="s">
        <v>366</v>
      </c>
      <c r="C502" s="28">
        <v>906</v>
      </c>
      <c r="D502" s="57">
        <v>702</v>
      </c>
      <c r="E502" s="33" t="s">
        <v>365</v>
      </c>
      <c r="F502" s="2"/>
      <c r="G502" s="29">
        <f>G503</f>
        <v>299</v>
      </c>
      <c r="H502" s="130">
        <f>H503</f>
        <v>299</v>
      </c>
      <c r="I502" s="136">
        <f t="shared" si="22"/>
        <v>100</v>
      </c>
    </row>
    <row r="503" spans="1:9" s="21" customFormat="1" ht="13" x14ac:dyDescent="0.3">
      <c r="A503" s="46">
        <v>496</v>
      </c>
      <c r="B503" s="91" t="s">
        <v>91</v>
      </c>
      <c r="C503" s="44">
        <v>906</v>
      </c>
      <c r="D503" s="58">
        <v>702</v>
      </c>
      <c r="E503" s="55" t="s">
        <v>365</v>
      </c>
      <c r="F503" s="4" t="s">
        <v>90</v>
      </c>
      <c r="G503" s="65">
        <v>299</v>
      </c>
      <c r="H503" s="131">
        <v>299</v>
      </c>
      <c r="I503" s="135">
        <f t="shared" si="22"/>
        <v>100</v>
      </c>
    </row>
    <row r="504" spans="1:9" s="21" customFormat="1" ht="39" x14ac:dyDescent="0.3">
      <c r="A504" s="46">
        <v>497</v>
      </c>
      <c r="B504" s="5" t="s">
        <v>374</v>
      </c>
      <c r="C504" s="28">
        <v>906</v>
      </c>
      <c r="D504" s="1">
        <v>702</v>
      </c>
      <c r="E504" s="33" t="s">
        <v>355</v>
      </c>
      <c r="F504" s="2"/>
      <c r="G504" s="29">
        <f>G505</f>
        <v>11744</v>
      </c>
      <c r="H504" s="130">
        <f>H505</f>
        <v>11380.253849999999</v>
      </c>
      <c r="I504" s="136">
        <f t="shared" si="22"/>
        <v>96.902706488419611</v>
      </c>
    </row>
    <row r="505" spans="1:9" ht="26" x14ac:dyDescent="0.25">
      <c r="A505" s="46">
        <v>498</v>
      </c>
      <c r="B505" s="7" t="s">
        <v>77</v>
      </c>
      <c r="C505" s="44">
        <v>906</v>
      </c>
      <c r="D505" s="3">
        <v>702</v>
      </c>
      <c r="E505" s="55" t="s">
        <v>355</v>
      </c>
      <c r="F505" s="4" t="s">
        <v>78</v>
      </c>
      <c r="G505" s="65">
        <v>11744</v>
      </c>
      <c r="H505" s="131">
        <v>11380.253849999999</v>
      </c>
      <c r="I505" s="135">
        <f t="shared" si="22"/>
        <v>96.902706488419611</v>
      </c>
    </row>
    <row r="506" spans="1:9" ht="26" x14ac:dyDescent="0.3">
      <c r="A506" s="46">
        <v>499</v>
      </c>
      <c r="B506" s="85" t="s">
        <v>572</v>
      </c>
      <c r="C506" s="28">
        <v>906</v>
      </c>
      <c r="D506" s="57">
        <v>702</v>
      </c>
      <c r="E506" s="33" t="s">
        <v>571</v>
      </c>
      <c r="F506" s="2"/>
      <c r="G506" s="29">
        <f>G507</f>
        <v>2606.6</v>
      </c>
      <c r="H506" s="130">
        <f>H507</f>
        <v>2534.2500399999999</v>
      </c>
      <c r="I506" s="136">
        <f t="shared" si="22"/>
        <v>97.224355098595865</v>
      </c>
    </row>
    <row r="507" spans="1:9" ht="13" x14ac:dyDescent="0.25">
      <c r="A507" s="46">
        <v>500</v>
      </c>
      <c r="B507" s="91" t="s">
        <v>91</v>
      </c>
      <c r="C507" s="44">
        <v>906</v>
      </c>
      <c r="D507" s="58">
        <v>702</v>
      </c>
      <c r="E507" s="55" t="s">
        <v>571</v>
      </c>
      <c r="F507" s="4" t="s">
        <v>90</v>
      </c>
      <c r="G507" s="71">
        <v>2606.6</v>
      </c>
      <c r="H507" s="132">
        <v>2534.2500399999999</v>
      </c>
      <c r="I507" s="135">
        <f t="shared" si="22"/>
        <v>97.224355098595865</v>
      </c>
    </row>
    <row r="508" spans="1:9" ht="26" x14ac:dyDescent="0.3">
      <c r="A508" s="46">
        <v>501</v>
      </c>
      <c r="B508" s="85" t="s">
        <v>586</v>
      </c>
      <c r="C508" s="28">
        <v>906</v>
      </c>
      <c r="D508" s="57">
        <v>702</v>
      </c>
      <c r="E508" s="33" t="s">
        <v>585</v>
      </c>
      <c r="F508" s="2"/>
      <c r="G508" s="29">
        <f>G509</f>
        <v>13624.1</v>
      </c>
      <c r="H508" s="130">
        <f>H509</f>
        <v>13624.110720000001</v>
      </c>
      <c r="I508" s="136">
        <f t="shared" si="22"/>
        <v>100.00007868409656</v>
      </c>
    </row>
    <row r="509" spans="1:9" ht="26" x14ac:dyDescent="0.25">
      <c r="A509" s="46">
        <v>502</v>
      </c>
      <c r="B509" s="91" t="s">
        <v>77</v>
      </c>
      <c r="C509" s="44">
        <v>906</v>
      </c>
      <c r="D509" s="58">
        <v>702</v>
      </c>
      <c r="E509" s="55" t="s">
        <v>585</v>
      </c>
      <c r="F509" s="55" t="s">
        <v>78</v>
      </c>
      <c r="G509" s="71">
        <f>15544.7-1920.6</f>
        <v>13624.1</v>
      </c>
      <c r="H509" s="132">
        <v>13624.110720000001</v>
      </c>
      <c r="I509" s="135">
        <f t="shared" si="22"/>
        <v>100.00007868409656</v>
      </c>
    </row>
    <row r="510" spans="1:9" ht="65" x14ac:dyDescent="0.3">
      <c r="A510" s="46">
        <v>503</v>
      </c>
      <c r="B510" s="85" t="s">
        <v>485</v>
      </c>
      <c r="C510" s="28">
        <v>906</v>
      </c>
      <c r="D510" s="57">
        <v>702</v>
      </c>
      <c r="E510" s="33" t="s">
        <v>446</v>
      </c>
      <c r="F510" s="2"/>
      <c r="G510" s="29">
        <f>G511</f>
        <v>3000</v>
      </c>
      <c r="H510" s="130">
        <f>H511</f>
        <v>3000</v>
      </c>
      <c r="I510" s="136">
        <f t="shared" si="22"/>
        <v>100</v>
      </c>
    </row>
    <row r="511" spans="1:9" ht="13" x14ac:dyDescent="0.25">
      <c r="A511" s="46">
        <v>504</v>
      </c>
      <c r="B511" s="91" t="s">
        <v>91</v>
      </c>
      <c r="C511" s="44">
        <v>906</v>
      </c>
      <c r="D511" s="58">
        <v>702</v>
      </c>
      <c r="E511" s="55" t="s">
        <v>446</v>
      </c>
      <c r="F511" s="4" t="s">
        <v>90</v>
      </c>
      <c r="G511" s="65">
        <v>3000</v>
      </c>
      <c r="H511" s="131">
        <v>3000</v>
      </c>
      <c r="I511" s="135">
        <f t="shared" si="22"/>
        <v>100</v>
      </c>
    </row>
    <row r="512" spans="1:9" s="20" customFormat="1" ht="39" x14ac:dyDescent="0.3">
      <c r="A512" s="46">
        <v>505</v>
      </c>
      <c r="B512" s="92" t="s">
        <v>751</v>
      </c>
      <c r="C512" s="28">
        <v>906</v>
      </c>
      <c r="D512" s="1">
        <v>702</v>
      </c>
      <c r="E512" s="2" t="s">
        <v>439</v>
      </c>
      <c r="F512" s="4"/>
      <c r="G512" s="29">
        <f>G513</f>
        <v>10795.4</v>
      </c>
      <c r="H512" s="130">
        <f>H513</f>
        <v>10738.77175</v>
      </c>
      <c r="I512" s="136">
        <f t="shared" si="22"/>
        <v>99.475440928543648</v>
      </c>
    </row>
    <row r="513" spans="1:9" s="20" customFormat="1" ht="39" x14ac:dyDescent="0.3">
      <c r="A513" s="46">
        <v>506</v>
      </c>
      <c r="B513" s="85" t="s">
        <v>456</v>
      </c>
      <c r="C513" s="28">
        <v>906</v>
      </c>
      <c r="D513" s="1">
        <v>702</v>
      </c>
      <c r="E513" s="2" t="s">
        <v>440</v>
      </c>
      <c r="F513" s="4"/>
      <c r="G513" s="29">
        <f>G514</f>
        <v>10795.4</v>
      </c>
      <c r="H513" s="130">
        <f>H514</f>
        <v>10738.77175</v>
      </c>
      <c r="I513" s="136">
        <f t="shared" si="22"/>
        <v>99.475440928543648</v>
      </c>
    </row>
    <row r="514" spans="1:9" s="20" customFormat="1" ht="13" x14ac:dyDescent="0.25">
      <c r="A514" s="46">
        <v>507</v>
      </c>
      <c r="B514" s="91" t="s">
        <v>91</v>
      </c>
      <c r="C514" s="44">
        <v>906</v>
      </c>
      <c r="D514" s="3">
        <v>702</v>
      </c>
      <c r="E514" s="4" t="s">
        <v>440</v>
      </c>
      <c r="F514" s="4" t="s">
        <v>90</v>
      </c>
      <c r="G514" s="65">
        <f>10657.8+137.6</f>
        <v>10795.4</v>
      </c>
      <c r="H514" s="131">
        <v>10738.77175</v>
      </c>
      <c r="I514" s="135">
        <f t="shared" si="22"/>
        <v>99.475440928543648</v>
      </c>
    </row>
    <row r="515" spans="1:9" s="20" customFormat="1" ht="13" x14ac:dyDescent="0.3">
      <c r="A515" s="46">
        <v>508</v>
      </c>
      <c r="B515" s="102" t="s">
        <v>156</v>
      </c>
      <c r="C515" s="44">
        <v>906</v>
      </c>
      <c r="D515" s="100">
        <v>702</v>
      </c>
      <c r="E515" s="96" t="s">
        <v>189</v>
      </c>
      <c r="F515" s="96"/>
      <c r="G515" s="29">
        <f>G516</f>
        <v>1966</v>
      </c>
      <c r="H515" s="130">
        <f>H516</f>
        <v>1966</v>
      </c>
      <c r="I515" s="136">
        <f t="shared" si="22"/>
        <v>100</v>
      </c>
    </row>
    <row r="516" spans="1:9" s="20" customFormat="1" ht="52" x14ac:dyDescent="0.3">
      <c r="A516" s="46">
        <v>509</v>
      </c>
      <c r="B516" s="92" t="s">
        <v>735</v>
      </c>
      <c r="C516" s="44">
        <v>906</v>
      </c>
      <c r="D516" s="87">
        <v>702</v>
      </c>
      <c r="E516" s="63" t="s">
        <v>730</v>
      </c>
      <c r="F516" s="2"/>
      <c r="G516" s="29">
        <f>G517</f>
        <v>1966</v>
      </c>
      <c r="H516" s="130">
        <f>H517</f>
        <v>1966</v>
      </c>
      <c r="I516" s="136">
        <f t="shared" si="22"/>
        <v>100</v>
      </c>
    </row>
    <row r="517" spans="1:9" s="20" customFormat="1" ht="13" x14ac:dyDescent="0.25">
      <c r="A517" s="46">
        <v>510</v>
      </c>
      <c r="B517" s="91" t="s">
        <v>91</v>
      </c>
      <c r="C517" s="44">
        <v>906</v>
      </c>
      <c r="D517" s="3">
        <v>702</v>
      </c>
      <c r="E517" s="4" t="s">
        <v>730</v>
      </c>
      <c r="F517" s="4" t="s">
        <v>90</v>
      </c>
      <c r="G517" s="71">
        <v>1966</v>
      </c>
      <c r="H517" s="132">
        <v>1966</v>
      </c>
      <c r="I517" s="135">
        <f t="shared" si="22"/>
        <v>100</v>
      </c>
    </row>
    <row r="518" spans="1:9" s="21" customFormat="1" ht="13" x14ac:dyDescent="0.3">
      <c r="A518" s="46">
        <v>511</v>
      </c>
      <c r="B518" s="5" t="s">
        <v>354</v>
      </c>
      <c r="C518" s="28">
        <v>906</v>
      </c>
      <c r="D518" s="9">
        <v>703</v>
      </c>
      <c r="E518" s="10"/>
      <c r="F518" s="2"/>
      <c r="G518" s="29">
        <f>G519+G534</f>
        <v>17298.8</v>
      </c>
      <c r="H518" s="130">
        <f>H519+H534</f>
        <v>17213.860710000001</v>
      </c>
      <c r="I518" s="136">
        <f t="shared" si="22"/>
        <v>99.508987386408307</v>
      </c>
    </row>
    <row r="519" spans="1:9" s="21" customFormat="1" ht="39" x14ac:dyDescent="0.3">
      <c r="A519" s="46">
        <v>512</v>
      </c>
      <c r="B519" s="28" t="s">
        <v>744</v>
      </c>
      <c r="C519" s="28">
        <v>906</v>
      </c>
      <c r="D519" s="9">
        <v>703</v>
      </c>
      <c r="E519" s="2" t="s">
        <v>279</v>
      </c>
      <c r="F519" s="2"/>
      <c r="G519" s="29">
        <f>G520+G531</f>
        <v>16798.8</v>
      </c>
      <c r="H519" s="130">
        <f>H520+H531</f>
        <v>16713.860710000001</v>
      </c>
      <c r="I519" s="136">
        <f t="shared" si="22"/>
        <v>99.494372871871803</v>
      </c>
    </row>
    <row r="520" spans="1:9" s="21" customFormat="1" ht="39" x14ac:dyDescent="0.3">
      <c r="A520" s="46">
        <v>513</v>
      </c>
      <c r="B520" s="28" t="s">
        <v>127</v>
      </c>
      <c r="C520" s="28">
        <v>906</v>
      </c>
      <c r="D520" s="9">
        <v>703</v>
      </c>
      <c r="E520" s="2" t="s">
        <v>290</v>
      </c>
      <c r="F520" s="2"/>
      <c r="G520" s="29">
        <f>G524+G529+G521+G526</f>
        <v>16511.8</v>
      </c>
      <c r="H520" s="130">
        <f>H524+H529+H521+H526</f>
        <v>16426.860710000001</v>
      </c>
      <c r="I520" s="136">
        <f t="shared" si="22"/>
        <v>99.485584309402981</v>
      </c>
    </row>
    <row r="521" spans="1:9" ht="13" x14ac:dyDescent="0.3">
      <c r="A521" s="46">
        <v>514</v>
      </c>
      <c r="B521" s="5" t="s">
        <v>129</v>
      </c>
      <c r="C521" s="28">
        <v>906</v>
      </c>
      <c r="D521" s="1">
        <v>703</v>
      </c>
      <c r="E521" s="2" t="s">
        <v>291</v>
      </c>
      <c r="F521" s="2"/>
      <c r="G521" s="29">
        <f>G522+G523</f>
        <v>4555</v>
      </c>
      <c r="H521" s="130">
        <f>H522+H523</f>
        <v>4555</v>
      </c>
      <c r="I521" s="136">
        <f t="shared" si="22"/>
        <v>100</v>
      </c>
    </row>
    <row r="522" spans="1:9" s="20" customFormat="1" ht="15" customHeight="1" x14ac:dyDescent="0.25">
      <c r="A522" s="46">
        <v>515</v>
      </c>
      <c r="B522" s="7" t="s">
        <v>45</v>
      </c>
      <c r="C522" s="44">
        <v>906</v>
      </c>
      <c r="D522" s="3">
        <v>703</v>
      </c>
      <c r="E522" s="4" t="s">
        <v>291</v>
      </c>
      <c r="F522" s="4" t="s">
        <v>44</v>
      </c>
      <c r="G522" s="65">
        <v>4400</v>
      </c>
      <c r="H522" s="131">
        <v>4400</v>
      </c>
      <c r="I522" s="135">
        <f t="shared" si="22"/>
        <v>100</v>
      </c>
    </row>
    <row r="523" spans="1:9" ht="28.5" customHeight="1" x14ac:dyDescent="0.25">
      <c r="A523" s="46">
        <v>516</v>
      </c>
      <c r="B523" s="7" t="s">
        <v>77</v>
      </c>
      <c r="C523" s="44">
        <v>906</v>
      </c>
      <c r="D523" s="3">
        <v>703</v>
      </c>
      <c r="E523" s="4" t="s">
        <v>291</v>
      </c>
      <c r="F523" s="4">
        <v>240</v>
      </c>
      <c r="G523" s="65">
        <v>155</v>
      </c>
      <c r="H523" s="131">
        <v>155</v>
      </c>
      <c r="I523" s="135">
        <f t="shared" ref="I523:I586" si="23">H523/G523*100</f>
        <v>100</v>
      </c>
    </row>
    <row r="524" spans="1:9" s="21" customFormat="1" ht="39" x14ac:dyDescent="0.3">
      <c r="A524" s="46">
        <v>517</v>
      </c>
      <c r="B524" s="5" t="s">
        <v>447</v>
      </c>
      <c r="C524" s="28">
        <v>906</v>
      </c>
      <c r="D524" s="9">
        <v>703</v>
      </c>
      <c r="E524" s="2" t="s">
        <v>380</v>
      </c>
      <c r="F524" s="2"/>
      <c r="G524" s="29">
        <f>G525</f>
        <v>433.8</v>
      </c>
      <c r="H524" s="130">
        <f>H525</f>
        <v>408.60082999999997</v>
      </c>
      <c r="I524" s="136">
        <f t="shared" si="23"/>
        <v>94.191062701705846</v>
      </c>
    </row>
    <row r="525" spans="1:9" s="20" customFormat="1" ht="13" x14ac:dyDescent="0.25">
      <c r="A525" s="46">
        <v>518</v>
      </c>
      <c r="B525" s="7" t="s">
        <v>91</v>
      </c>
      <c r="C525" s="44">
        <v>906</v>
      </c>
      <c r="D525" s="3">
        <v>703</v>
      </c>
      <c r="E525" s="4" t="s">
        <v>380</v>
      </c>
      <c r="F525" s="4" t="s">
        <v>90</v>
      </c>
      <c r="G525" s="65">
        <v>433.8</v>
      </c>
      <c r="H525" s="131">
        <v>408.60082999999997</v>
      </c>
      <c r="I525" s="135">
        <f t="shared" si="23"/>
        <v>94.191062701705846</v>
      </c>
    </row>
    <row r="526" spans="1:9" s="20" customFormat="1" ht="26" x14ac:dyDescent="0.3">
      <c r="A526" s="46">
        <v>519</v>
      </c>
      <c r="B526" s="85" t="s">
        <v>476</v>
      </c>
      <c r="C526" s="28">
        <v>906</v>
      </c>
      <c r="D526" s="57">
        <v>703</v>
      </c>
      <c r="E526" s="2" t="s">
        <v>477</v>
      </c>
      <c r="F526" s="4"/>
      <c r="G526" s="29">
        <f>G527+G528</f>
        <v>773</v>
      </c>
      <c r="H526" s="130">
        <f>H527+H528</f>
        <v>713.25987999999995</v>
      </c>
      <c r="I526" s="136">
        <f t="shared" si="23"/>
        <v>92.271653298835702</v>
      </c>
    </row>
    <row r="527" spans="1:9" s="20" customFormat="1" ht="13" x14ac:dyDescent="0.25">
      <c r="A527" s="46">
        <v>520</v>
      </c>
      <c r="B527" s="91" t="s">
        <v>91</v>
      </c>
      <c r="C527" s="44">
        <v>906</v>
      </c>
      <c r="D527" s="58">
        <v>703</v>
      </c>
      <c r="E527" s="4" t="s">
        <v>477</v>
      </c>
      <c r="F527" s="4" t="s">
        <v>90</v>
      </c>
      <c r="G527" s="65">
        <v>648</v>
      </c>
      <c r="H527" s="131">
        <v>612.46002999999996</v>
      </c>
      <c r="I527" s="135">
        <f t="shared" si="23"/>
        <v>94.515436728395059</v>
      </c>
    </row>
    <row r="528" spans="1:9" s="20" customFormat="1" ht="26" x14ac:dyDescent="0.25">
      <c r="A528" s="46">
        <v>521</v>
      </c>
      <c r="B528" s="91" t="s">
        <v>712</v>
      </c>
      <c r="C528" s="44">
        <v>906</v>
      </c>
      <c r="D528" s="58">
        <v>703</v>
      </c>
      <c r="E528" s="4" t="s">
        <v>477</v>
      </c>
      <c r="F528" s="4" t="s">
        <v>72</v>
      </c>
      <c r="G528" s="65">
        <v>125</v>
      </c>
      <c r="H528" s="131">
        <v>100.79985000000001</v>
      </c>
      <c r="I528" s="135">
        <f t="shared" si="23"/>
        <v>80.639880000000005</v>
      </c>
    </row>
    <row r="529" spans="1:9" s="21" customFormat="1" ht="104.25" customHeight="1" x14ac:dyDescent="0.3">
      <c r="A529" s="46">
        <v>522</v>
      </c>
      <c r="B529" s="28" t="s">
        <v>97</v>
      </c>
      <c r="C529" s="28">
        <v>906</v>
      </c>
      <c r="D529" s="1">
        <v>703</v>
      </c>
      <c r="E529" s="33" t="s">
        <v>435</v>
      </c>
      <c r="F529" s="2"/>
      <c r="G529" s="41">
        <f>G530</f>
        <v>10750</v>
      </c>
      <c r="H529" s="133">
        <f>H530</f>
        <v>10750</v>
      </c>
      <c r="I529" s="136">
        <f t="shared" si="23"/>
        <v>100</v>
      </c>
    </row>
    <row r="530" spans="1:9" s="20" customFormat="1" ht="13" x14ac:dyDescent="0.25">
      <c r="A530" s="46">
        <v>523</v>
      </c>
      <c r="B530" s="7" t="s">
        <v>91</v>
      </c>
      <c r="C530" s="44">
        <v>906</v>
      </c>
      <c r="D530" s="3">
        <v>703</v>
      </c>
      <c r="E530" s="4" t="s">
        <v>435</v>
      </c>
      <c r="F530" s="4" t="s">
        <v>90</v>
      </c>
      <c r="G530" s="71">
        <v>10750</v>
      </c>
      <c r="H530" s="132">
        <v>10750</v>
      </c>
      <c r="I530" s="135">
        <f t="shared" si="23"/>
        <v>100</v>
      </c>
    </row>
    <row r="531" spans="1:9" s="20" customFormat="1" ht="39" x14ac:dyDescent="0.3">
      <c r="A531" s="46">
        <v>524</v>
      </c>
      <c r="B531" s="92" t="s">
        <v>186</v>
      </c>
      <c r="C531" s="28">
        <v>906</v>
      </c>
      <c r="D531" s="57">
        <v>703</v>
      </c>
      <c r="E531" s="2" t="s">
        <v>283</v>
      </c>
      <c r="F531" s="2"/>
      <c r="G531" s="29">
        <f>G532</f>
        <v>287</v>
      </c>
      <c r="H531" s="130">
        <f>H532</f>
        <v>287</v>
      </c>
      <c r="I531" s="136">
        <f t="shared" si="23"/>
        <v>100</v>
      </c>
    </row>
    <row r="532" spans="1:9" s="20" customFormat="1" ht="26" x14ac:dyDescent="0.3">
      <c r="A532" s="46">
        <v>525</v>
      </c>
      <c r="B532" s="85" t="s">
        <v>545</v>
      </c>
      <c r="C532" s="28">
        <v>906</v>
      </c>
      <c r="D532" s="57">
        <v>703</v>
      </c>
      <c r="E532" s="33" t="s">
        <v>544</v>
      </c>
      <c r="F532" s="2"/>
      <c r="G532" s="29">
        <f>G533</f>
        <v>287</v>
      </c>
      <c r="H532" s="130">
        <f>H533</f>
        <v>287</v>
      </c>
      <c r="I532" s="136">
        <f t="shared" si="23"/>
        <v>100</v>
      </c>
    </row>
    <row r="533" spans="1:9" s="20" customFormat="1" ht="13" x14ac:dyDescent="0.25">
      <c r="A533" s="46">
        <v>526</v>
      </c>
      <c r="B533" s="91" t="s">
        <v>91</v>
      </c>
      <c r="C533" s="44">
        <v>906</v>
      </c>
      <c r="D533" s="58">
        <v>703</v>
      </c>
      <c r="E533" s="55" t="s">
        <v>544</v>
      </c>
      <c r="F533" s="4" t="s">
        <v>90</v>
      </c>
      <c r="G533" s="65">
        <v>287</v>
      </c>
      <c r="H533" s="131">
        <v>287</v>
      </c>
      <c r="I533" s="135">
        <f t="shared" si="23"/>
        <v>100</v>
      </c>
    </row>
    <row r="534" spans="1:9" s="20" customFormat="1" ht="13" x14ac:dyDescent="0.3">
      <c r="A534" s="46">
        <v>527</v>
      </c>
      <c r="B534" s="85" t="s">
        <v>156</v>
      </c>
      <c r="C534" s="28">
        <v>906</v>
      </c>
      <c r="D534" s="57">
        <v>703</v>
      </c>
      <c r="E534" s="2" t="s">
        <v>189</v>
      </c>
      <c r="F534" s="2"/>
      <c r="G534" s="29">
        <f>G535+G537</f>
        <v>500</v>
      </c>
      <c r="H534" s="130">
        <f>H535+H537</f>
        <v>500</v>
      </c>
      <c r="I534" s="136">
        <f t="shared" si="23"/>
        <v>100</v>
      </c>
    </row>
    <row r="535" spans="1:9" s="20" customFormat="1" ht="26" x14ac:dyDescent="0.3">
      <c r="A535" s="46">
        <v>528</v>
      </c>
      <c r="B535" s="85" t="s">
        <v>708</v>
      </c>
      <c r="C535" s="28">
        <v>906</v>
      </c>
      <c r="D535" s="57">
        <v>703</v>
      </c>
      <c r="E535" s="33" t="s">
        <v>706</v>
      </c>
      <c r="F535" s="4"/>
      <c r="G535" s="29">
        <f>G536</f>
        <v>310</v>
      </c>
      <c r="H535" s="130">
        <f>H536</f>
        <v>310</v>
      </c>
      <c r="I535" s="136">
        <f t="shared" si="23"/>
        <v>100</v>
      </c>
    </row>
    <row r="536" spans="1:9" s="20" customFormat="1" ht="13" x14ac:dyDescent="0.25">
      <c r="A536" s="46">
        <v>529</v>
      </c>
      <c r="B536" s="91" t="s">
        <v>91</v>
      </c>
      <c r="C536" s="44">
        <v>906</v>
      </c>
      <c r="D536" s="58">
        <v>703</v>
      </c>
      <c r="E536" s="55" t="s">
        <v>706</v>
      </c>
      <c r="F536" s="4" t="s">
        <v>90</v>
      </c>
      <c r="G536" s="65">
        <v>310</v>
      </c>
      <c r="H536" s="131">
        <v>310</v>
      </c>
      <c r="I536" s="135">
        <f t="shared" si="23"/>
        <v>100</v>
      </c>
    </row>
    <row r="537" spans="1:9" s="20" customFormat="1" ht="39" x14ac:dyDescent="0.3">
      <c r="A537" s="46">
        <v>530</v>
      </c>
      <c r="B537" s="85" t="s">
        <v>709</v>
      </c>
      <c r="C537" s="28">
        <v>906</v>
      </c>
      <c r="D537" s="57">
        <v>703</v>
      </c>
      <c r="E537" s="33" t="s">
        <v>707</v>
      </c>
      <c r="F537" s="4"/>
      <c r="G537" s="29">
        <f>G538</f>
        <v>190</v>
      </c>
      <c r="H537" s="130">
        <f>H538</f>
        <v>190</v>
      </c>
      <c r="I537" s="136">
        <f t="shared" si="23"/>
        <v>100</v>
      </c>
    </row>
    <row r="538" spans="1:9" s="20" customFormat="1" ht="13" x14ac:dyDescent="0.25">
      <c r="A538" s="46">
        <v>531</v>
      </c>
      <c r="B538" s="91" t="s">
        <v>91</v>
      </c>
      <c r="C538" s="44">
        <v>906</v>
      </c>
      <c r="D538" s="58">
        <v>703</v>
      </c>
      <c r="E538" s="55" t="s">
        <v>707</v>
      </c>
      <c r="F538" s="4" t="s">
        <v>90</v>
      </c>
      <c r="G538" s="65">
        <v>190</v>
      </c>
      <c r="H538" s="131">
        <v>190</v>
      </c>
      <c r="I538" s="135">
        <f t="shared" si="23"/>
        <v>100</v>
      </c>
    </row>
    <row r="539" spans="1:9" ht="13" x14ac:dyDescent="0.3">
      <c r="A539" s="46">
        <v>532</v>
      </c>
      <c r="B539" s="5" t="s">
        <v>523</v>
      </c>
      <c r="C539" s="28">
        <v>906</v>
      </c>
      <c r="D539" s="1">
        <v>707</v>
      </c>
      <c r="E539" s="2"/>
      <c r="F539" s="2"/>
      <c r="G539" s="29">
        <f>G540</f>
        <v>5413.7999999999993</v>
      </c>
      <c r="H539" s="130">
        <f>H540</f>
        <v>5392.7002799999991</v>
      </c>
      <c r="I539" s="136">
        <f t="shared" si="23"/>
        <v>99.610260445528084</v>
      </c>
    </row>
    <row r="540" spans="1:9" ht="39" x14ac:dyDescent="0.3">
      <c r="A540" s="46">
        <v>533</v>
      </c>
      <c r="B540" s="28" t="s">
        <v>744</v>
      </c>
      <c r="C540" s="28">
        <v>906</v>
      </c>
      <c r="D540" s="1">
        <v>707</v>
      </c>
      <c r="E540" s="2" t="s">
        <v>279</v>
      </c>
      <c r="F540" s="2"/>
      <c r="G540" s="29">
        <f>G541+G554</f>
        <v>5413.7999999999993</v>
      </c>
      <c r="H540" s="130">
        <f>H541+H554</f>
        <v>5392.7002799999991</v>
      </c>
      <c r="I540" s="136">
        <f t="shared" si="23"/>
        <v>99.610260445528084</v>
      </c>
    </row>
    <row r="541" spans="1:9" ht="26" x14ac:dyDescent="0.3">
      <c r="A541" s="46">
        <v>534</v>
      </c>
      <c r="B541" s="28" t="s">
        <v>130</v>
      </c>
      <c r="C541" s="5">
        <v>906</v>
      </c>
      <c r="D541" s="1">
        <v>707</v>
      </c>
      <c r="E541" s="2" t="s">
        <v>463</v>
      </c>
      <c r="F541" s="2"/>
      <c r="G541" s="29">
        <f>G544+G542+G546+G548+G550+G552</f>
        <v>5081.7999999999993</v>
      </c>
      <c r="H541" s="130">
        <f>H544+H542+H546+H548+H550+H552</f>
        <v>5060.7002799999991</v>
      </c>
      <c r="I541" s="136">
        <f t="shared" si="23"/>
        <v>99.58479829981502</v>
      </c>
    </row>
    <row r="542" spans="1:9" ht="39" x14ac:dyDescent="0.3">
      <c r="A542" s="46">
        <v>535</v>
      </c>
      <c r="B542" s="85" t="s">
        <v>131</v>
      </c>
      <c r="C542" s="5">
        <v>906</v>
      </c>
      <c r="D542" s="9">
        <v>707</v>
      </c>
      <c r="E542" s="10" t="s">
        <v>460</v>
      </c>
      <c r="F542" s="2"/>
      <c r="G542" s="29">
        <f>G543</f>
        <v>850</v>
      </c>
      <c r="H542" s="130">
        <f>H543</f>
        <v>835.32344000000001</v>
      </c>
      <c r="I542" s="136">
        <f t="shared" si="23"/>
        <v>98.273345882352942</v>
      </c>
    </row>
    <row r="543" spans="1:9" ht="13" x14ac:dyDescent="0.25">
      <c r="A543" s="46">
        <v>536</v>
      </c>
      <c r="B543" s="91" t="s">
        <v>91</v>
      </c>
      <c r="C543" s="7">
        <v>906</v>
      </c>
      <c r="D543" s="11">
        <v>707</v>
      </c>
      <c r="E543" s="12" t="s">
        <v>460</v>
      </c>
      <c r="F543" s="4" t="s">
        <v>90</v>
      </c>
      <c r="G543" s="65">
        <v>850</v>
      </c>
      <c r="H543" s="131">
        <v>835.32344000000001</v>
      </c>
      <c r="I543" s="135">
        <f t="shared" si="23"/>
        <v>98.273345882352942</v>
      </c>
    </row>
    <row r="544" spans="1:9" ht="40.5" customHeight="1" x14ac:dyDescent="0.3">
      <c r="A544" s="46">
        <v>537</v>
      </c>
      <c r="B544" s="85" t="s">
        <v>415</v>
      </c>
      <c r="C544" s="5">
        <v>906</v>
      </c>
      <c r="D544" s="1">
        <v>707</v>
      </c>
      <c r="E544" s="2" t="s">
        <v>461</v>
      </c>
      <c r="F544" s="2"/>
      <c r="G544" s="29">
        <f>G545</f>
        <v>2738.4</v>
      </c>
      <c r="H544" s="130">
        <f>H545</f>
        <v>2731.9768399999998</v>
      </c>
      <c r="I544" s="136">
        <f t="shared" si="23"/>
        <v>99.765441133508602</v>
      </c>
    </row>
    <row r="545" spans="1:9" ht="13" x14ac:dyDescent="0.25">
      <c r="A545" s="46">
        <v>538</v>
      </c>
      <c r="B545" s="7" t="s">
        <v>91</v>
      </c>
      <c r="C545" s="7">
        <v>906</v>
      </c>
      <c r="D545" s="3">
        <v>707</v>
      </c>
      <c r="E545" s="4" t="s">
        <v>461</v>
      </c>
      <c r="F545" s="4" t="s">
        <v>90</v>
      </c>
      <c r="G545" s="65">
        <v>2738.4</v>
      </c>
      <c r="H545" s="131">
        <v>2731.9768399999998</v>
      </c>
      <c r="I545" s="135">
        <f t="shared" si="23"/>
        <v>99.765441133508602</v>
      </c>
    </row>
    <row r="546" spans="1:9" ht="26" x14ac:dyDescent="0.3">
      <c r="A546" s="46">
        <v>539</v>
      </c>
      <c r="B546" s="85" t="s">
        <v>576</v>
      </c>
      <c r="C546" s="5">
        <v>906</v>
      </c>
      <c r="D546" s="57">
        <v>707</v>
      </c>
      <c r="E546" s="2" t="s">
        <v>575</v>
      </c>
      <c r="F546" s="2"/>
      <c r="G546" s="29">
        <f>G547</f>
        <v>626</v>
      </c>
      <c r="H546" s="130">
        <f>H547</f>
        <v>626</v>
      </c>
      <c r="I546" s="136">
        <f t="shared" si="23"/>
        <v>100</v>
      </c>
    </row>
    <row r="547" spans="1:9" ht="13" x14ac:dyDescent="0.25">
      <c r="A547" s="46">
        <v>540</v>
      </c>
      <c r="B547" s="91" t="s">
        <v>91</v>
      </c>
      <c r="C547" s="7">
        <v>906</v>
      </c>
      <c r="D547" s="58">
        <v>707</v>
      </c>
      <c r="E547" s="4" t="s">
        <v>575</v>
      </c>
      <c r="F547" s="4" t="s">
        <v>90</v>
      </c>
      <c r="G547" s="71">
        <v>626</v>
      </c>
      <c r="H547" s="132">
        <v>626</v>
      </c>
      <c r="I547" s="135">
        <f t="shared" si="23"/>
        <v>100</v>
      </c>
    </row>
    <row r="548" spans="1:9" ht="26" x14ac:dyDescent="0.3">
      <c r="A548" s="46">
        <v>541</v>
      </c>
      <c r="B548" s="85" t="s">
        <v>578</v>
      </c>
      <c r="C548" s="5">
        <v>906</v>
      </c>
      <c r="D548" s="57">
        <v>707</v>
      </c>
      <c r="E548" s="2" t="s">
        <v>577</v>
      </c>
      <c r="F548" s="2"/>
      <c r="G548" s="29">
        <f>G549</f>
        <v>270</v>
      </c>
      <c r="H548" s="130">
        <f>H549</f>
        <v>270</v>
      </c>
      <c r="I548" s="136">
        <f t="shared" si="23"/>
        <v>100</v>
      </c>
    </row>
    <row r="549" spans="1:9" ht="13" x14ac:dyDescent="0.25">
      <c r="A549" s="46">
        <v>542</v>
      </c>
      <c r="B549" s="91" t="s">
        <v>91</v>
      </c>
      <c r="C549" s="7">
        <v>906</v>
      </c>
      <c r="D549" s="58">
        <v>707</v>
      </c>
      <c r="E549" s="4" t="s">
        <v>577</v>
      </c>
      <c r="F549" s="4" t="s">
        <v>90</v>
      </c>
      <c r="G549" s="71">
        <f>243.1+26.9</f>
        <v>270</v>
      </c>
      <c r="H549" s="132">
        <v>270</v>
      </c>
      <c r="I549" s="135">
        <f t="shared" si="23"/>
        <v>100</v>
      </c>
    </row>
    <row r="550" spans="1:9" ht="26" x14ac:dyDescent="0.3">
      <c r="A550" s="46">
        <v>543</v>
      </c>
      <c r="B550" s="92" t="s">
        <v>605</v>
      </c>
      <c r="C550" s="5">
        <v>906</v>
      </c>
      <c r="D550" s="57">
        <v>707</v>
      </c>
      <c r="E550" s="2" t="s">
        <v>593</v>
      </c>
      <c r="F550" s="2"/>
      <c r="G550" s="29">
        <f>G551</f>
        <v>417.4</v>
      </c>
      <c r="H550" s="130">
        <f>H551</f>
        <v>417.4</v>
      </c>
      <c r="I550" s="136">
        <f t="shared" si="23"/>
        <v>100</v>
      </c>
    </row>
    <row r="551" spans="1:9" ht="13" x14ac:dyDescent="0.25">
      <c r="A551" s="46">
        <v>544</v>
      </c>
      <c r="B551" s="91" t="s">
        <v>91</v>
      </c>
      <c r="C551" s="7">
        <v>906</v>
      </c>
      <c r="D551" s="58">
        <v>707</v>
      </c>
      <c r="E551" s="4" t="s">
        <v>593</v>
      </c>
      <c r="F551" s="4" t="s">
        <v>90</v>
      </c>
      <c r="G551" s="65">
        <v>417.4</v>
      </c>
      <c r="H551" s="131">
        <v>417.4</v>
      </c>
      <c r="I551" s="135">
        <f t="shared" si="23"/>
        <v>100</v>
      </c>
    </row>
    <row r="552" spans="1:9" ht="39" x14ac:dyDescent="0.3">
      <c r="A552" s="46">
        <v>545</v>
      </c>
      <c r="B552" s="92" t="s">
        <v>604</v>
      </c>
      <c r="C552" s="5">
        <v>906</v>
      </c>
      <c r="D552" s="57">
        <v>707</v>
      </c>
      <c r="E552" s="2" t="s">
        <v>592</v>
      </c>
      <c r="F552" s="2"/>
      <c r="G552" s="29">
        <f>G553</f>
        <v>180</v>
      </c>
      <c r="H552" s="130">
        <f>H553</f>
        <v>180</v>
      </c>
      <c r="I552" s="136">
        <f t="shared" si="23"/>
        <v>100</v>
      </c>
    </row>
    <row r="553" spans="1:9" ht="13" x14ac:dyDescent="0.25">
      <c r="A553" s="46">
        <v>546</v>
      </c>
      <c r="B553" s="91" t="s">
        <v>91</v>
      </c>
      <c r="C553" s="7">
        <v>906</v>
      </c>
      <c r="D553" s="58">
        <v>707</v>
      </c>
      <c r="E553" s="4" t="s">
        <v>592</v>
      </c>
      <c r="F553" s="4" t="s">
        <v>90</v>
      </c>
      <c r="G553" s="65">
        <f>162.1+17.9</f>
        <v>180</v>
      </c>
      <c r="H553" s="131">
        <v>180</v>
      </c>
      <c r="I553" s="135">
        <f t="shared" si="23"/>
        <v>100</v>
      </c>
    </row>
    <row r="554" spans="1:9" s="21" customFormat="1" ht="26" x14ac:dyDescent="0.3">
      <c r="A554" s="46">
        <v>547</v>
      </c>
      <c r="B554" s="28" t="s">
        <v>142</v>
      </c>
      <c r="C554" s="28">
        <v>906</v>
      </c>
      <c r="D554" s="1">
        <v>707</v>
      </c>
      <c r="E554" s="2" t="s">
        <v>464</v>
      </c>
      <c r="F554" s="2"/>
      <c r="G554" s="29">
        <f>G555+G557+G559</f>
        <v>332</v>
      </c>
      <c r="H554" s="130">
        <f>H555+H557+H559</f>
        <v>332</v>
      </c>
      <c r="I554" s="136">
        <f t="shared" si="23"/>
        <v>100</v>
      </c>
    </row>
    <row r="555" spans="1:9" ht="39" x14ac:dyDescent="0.3">
      <c r="A555" s="46">
        <v>548</v>
      </c>
      <c r="B555" s="5" t="s">
        <v>143</v>
      </c>
      <c r="C555" s="28">
        <v>906</v>
      </c>
      <c r="D555" s="1">
        <v>707</v>
      </c>
      <c r="E555" s="2" t="s">
        <v>462</v>
      </c>
      <c r="F555" s="2"/>
      <c r="G555" s="29">
        <f>G556</f>
        <v>20</v>
      </c>
      <c r="H555" s="130">
        <f>H556</f>
        <v>20</v>
      </c>
      <c r="I555" s="136">
        <f t="shared" si="23"/>
        <v>100</v>
      </c>
    </row>
    <row r="556" spans="1:9" ht="13" x14ac:dyDescent="0.25">
      <c r="A556" s="46">
        <v>549</v>
      </c>
      <c r="B556" s="7" t="s">
        <v>91</v>
      </c>
      <c r="C556" s="44">
        <v>906</v>
      </c>
      <c r="D556" s="3">
        <v>707</v>
      </c>
      <c r="E556" s="4" t="s">
        <v>462</v>
      </c>
      <c r="F556" s="4" t="s">
        <v>90</v>
      </c>
      <c r="G556" s="31">
        <v>20</v>
      </c>
      <c r="H556" s="151">
        <v>20</v>
      </c>
      <c r="I556" s="135">
        <f t="shared" si="23"/>
        <v>100</v>
      </c>
    </row>
    <row r="557" spans="1:9" ht="26" x14ac:dyDescent="0.3">
      <c r="A557" s="46">
        <v>550</v>
      </c>
      <c r="B557" s="85" t="s">
        <v>580</v>
      </c>
      <c r="C557" s="28">
        <v>906</v>
      </c>
      <c r="D557" s="57">
        <v>707</v>
      </c>
      <c r="E557" s="2" t="s">
        <v>579</v>
      </c>
      <c r="F557" s="2"/>
      <c r="G557" s="29">
        <f>G558</f>
        <v>187.1</v>
      </c>
      <c r="H557" s="130">
        <f>H558</f>
        <v>187.1</v>
      </c>
      <c r="I557" s="136">
        <f t="shared" si="23"/>
        <v>100</v>
      </c>
    </row>
    <row r="558" spans="1:9" ht="13" x14ac:dyDescent="0.25">
      <c r="A558" s="46">
        <v>551</v>
      </c>
      <c r="B558" s="91" t="s">
        <v>91</v>
      </c>
      <c r="C558" s="44">
        <v>906</v>
      </c>
      <c r="D558" s="58">
        <v>707</v>
      </c>
      <c r="E558" s="4" t="s">
        <v>579</v>
      </c>
      <c r="F558" s="4" t="s">
        <v>90</v>
      </c>
      <c r="G558" s="125">
        <v>187.1</v>
      </c>
      <c r="H558" s="154">
        <v>187.1</v>
      </c>
      <c r="I558" s="135">
        <f t="shared" si="23"/>
        <v>100</v>
      </c>
    </row>
    <row r="559" spans="1:9" ht="39" x14ac:dyDescent="0.3">
      <c r="A559" s="46">
        <v>552</v>
      </c>
      <c r="B559" s="92" t="s">
        <v>603</v>
      </c>
      <c r="C559" s="28">
        <v>906</v>
      </c>
      <c r="D559" s="57">
        <v>707</v>
      </c>
      <c r="E559" s="2" t="s">
        <v>600</v>
      </c>
      <c r="F559" s="2"/>
      <c r="G559" s="29">
        <f>G560</f>
        <v>124.9</v>
      </c>
      <c r="H559" s="130">
        <f>H560</f>
        <v>124.9</v>
      </c>
      <c r="I559" s="136">
        <f t="shared" si="23"/>
        <v>100</v>
      </c>
    </row>
    <row r="560" spans="1:9" ht="13" x14ac:dyDescent="0.25">
      <c r="A560" s="46">
        <v>553</v>
      </c>
      <c r="B560" s="91" t="s">
        <v>91</v>
      </c>
      <c r="C560" s="44">
        <v>906</v>
      </c>
      <c r="D560" s="58">
        <v>707</v>
      </c>
      <c r="E560" s="4" t="s">
        <v>600</v>
      </c>
      <c r="F560" s="4" t="s">
        <v>90</v>
      </c>
      <c r="G560" s="31">
        <v>124.9</v>
      </c>
      <c r="H560" s="151">
        <v>124.9</v>
      </c>
      <c r="I560" s="135">
        <f t="shared" si="23"/>
        <v>100</v>
      </c>
    </row>
    <row r="561" spans="1:9" ht="12.75" customHeight="1" x14ac:dyDescent="0.3">
      <c r="A561" s="46">
        <v>554</v>
      </c>
      <c r="B561" s="5" t="s">
        <v>22</v>
      </c>
      <c r="C561" s="28">
        <v>906</v>
      </c>
      <c r="D561" s="1">
        <v>709</v>
      </c>
      <c r="E561" s="2"/>
      <c r="F561" s="2"/>
      <c r="G561" s="29">
        <f>G562+G601+G610+G616+G619</f>
        <v>75244.400000000009</v>
      </c>
      <c r="H561" s="130">
        <f>H562+H601+H610+H616+H619</f>
        <v>69370.888720000003</v>
      </c>
      <c r="I561" s="136">
        <f t="shared" si="23"/>
        <v>92.194088490306243</v>
      </c>
    </row>
    <row r="562" spans="1:9" ht="39" x14ac:dyDescent="0.3">
      <c r="A562" s="46">
        <v>555</v>
      </c>
      <c r="B562" s="28" t="s">
        <v>744</v>
      </c>
      <c r="C562" s="28">
        <v>906</v>
      </c>
      <c r="D562" s="1">
        <v>709</v>
      </c>
      <c r="E562" s="2" t="s">
        <v>279</v>
      </c>
      <c r="F562" s="2"/>
      <c r="G562" s="29">
        <f>G591+G566+G580+G563</f>
        <v>72866.600000000006</v>
      </c>
      <c r="H562" s="130">
        <f>H591+H566+H580+H563</f>
        <v>67001.993289999999</v>
      </c>
      <c r="I562" s="136">
        <f t="shared" si="23"/>
        <v>91.951584525694898</v>
      </c>
    </row>
    <row r="563" spans="1:9" ht="26" x14ac:dyDescent="0.3">
      <c r="A563" s="46">
        <v>556</v>
      </c>
      <c r="B563" s="92" t="s">
        <v>122</v>
      </c>
      <c r="C563" s="28">
        <v>906</v>
      </c>
      <c r="D563" s="57">
        <v>709</v>
      </c>
      <c r="E563" s="2" t="s">
        <v>285</v>
      </c>
      <c r="F563" s="2"/>
      <c r="G563" s="29">
        <f>G564</f>
        <v>5495.1</v>
      </c>
      <c r="H563" s="130">
        <f>H564</f>
        <v>5495.1</v>
      </c>
      <c r="I563" s="136">
        <f t="shared" si="23"/>
        <v>100</v>
      </c>
    </row>
    <row r="564" spans="1:9" ht="65" x14ac:dyDescent="0.3">
      <c r="A564" s="46">
        <v>557</v>
      </c>
      <c r="B564" s="85" t="s">
        <v>681</v>
      </c>
      <c r="C564" s="28">
        <v>906</v>
      </c>
      <c r="D564" s="57">
        <v>709</v>
      </c>
      <c r="E564" s="2" t="s">
        <v>694</v>
      </c>
      <c r="F564" s="2"/>
      <c r="G564" s="29">
        <f>G565</f>
        <v>5495.1</v>
      </c>
      <c r="H564" s="130">
        <f>H565</f>
        <v>5495.1</v>
      </c>
      <c r="I564" s="136">
        <f t="shared" si="23"/>
        <v>100</v>
      </c>
    </row>
    <row r="565" spans="1:9" ht="13" x14ac:dyDescent="0.25">
      <c r="A565" s="46">
        <v>558</v>
      </c>
      <c r="B565" s="91" t="s">
        <v>91</v>
      </c>
      <c r="C565" s="44">
        <v>906</v>
      </c>
      <c r="D565" s="58">
        <v>709</v>
      </c>
      <c r="E565" s="4" t="s">
        <v>694</v>
      </c>
      <c r="F565" s="4" t="s">
        <v>90</v>
      </c>
      <c r="G565" s="71">
        <v>5495.1</v>
      </c>
      <c r="H565" s="132">
        <v>5495.1</v>
      </c>
      <c r="I565" s="135">
        <f t="shared" si="23"/>
        <v>100</v>
      </c>
    </row>
    <row r="566" spans="1:9" ht="39" x14ac:dyDescent="0.3">
      <c r="A566" s="46">
        <v>559</v>
      </c>
      <c r="B566" s="92" t="s">
        <v>127</v>
      </c>
      <c r="C566" s="28">
        <v>906</v>
      </c>
      <c r="D566" s="57">
        <v>709</v>
      </c>
      <c r="E566" s="33" t="s">
        <v>290</v>
      </c>
      <c r="F566" s="2"/>
      <c r="G566" s="29">
        <f>G571+G569+G574+G578+G567+G576</f>
        <v>25888</v>
      </c>
      <c r="H566" s="130">
        <f>H571+H569+H574+H578+H567+H576</f>
        <v>25854.704470000004</v>
      </c>
      <c r="I566" s="136">
        <f t="shared" si="23"/>
        <v>99.871386240729308</v>
      </c>
    </row>
    <row r="567" spans="1:9" ht="13" x14ac:dyDescent="0.3">
      <c r="A567" s="46">
        <v>560</v>
      </c>
      <c r="B567" s="5" t="s">
        <v>129</v>
      </c>
      <c r="C567" s="28">
        <v>906</v>
      </c>
      <c r="D567" s="1">
        <v>709</v>
      </c>
      <c r="E567" s="2" t="s">
        <v>291</v>
      </c>
      <c r="F567" s="2"/>
      <c r="G567" s="29">
        <f>G568</f>
        <v>5294.5</v>
      </c>
      <c r="H567" s="130">
        <f>H568</f>
        <v>5293.1</v>
      </c>
      <c r="I567" s="136">
        <f t="shared" si="23"/>
        <v>99.973557465294178</v>
      </c>
    </row>
    <row r="568" spans="1:9" ht="13" x14ac:dyDescent="0.25">
      <c r="A568" s="46">
        <v>561</v>
      </c>
      <c r="B568" s="7" t="s">
        <v>91</v>
      </c>
      <c r="C568" s="44">
        <v>906</v>
      </c>
      <c r="D568" s="3">
        <v>709</v>
      </c>
      <c r="E568" s="4" t="s">
        <v>291</v>
      </c>
      <c r="F568" s="4" t="s">
        <v>90</v>
      </c>
      <c r="G568" s="65">
        <f>4094.5+1200</f>
        <v>5294.5</v>
      </c>
      <c r="H568" s="131">
        <v>5293.1</v>
      </c>
      <c r="I568" s="135">
        <f t="shared" si="23"/>
        <v>99.973557465294178</v>
      </c>
    </row>
    <row r="569" spans="1:9" ht="26" x14ac:dyDescent="0.3">
      <c r="A569" s="46">
        <v>562</v>
      </c>
      <c r="B569" s="85" t="s">
        <v>126</v>
      </c>
      <c r="C569" s="28">
        <v>906</v>
      </c>
      <c r="D569" s="87">
        <v>709</v>
      </c>
      <c r="E569" s="82" t="s">
        <v>295</v>
      </c>
      <c r="F569" s="10"/>
      <c r="G569" s="29">
        <f>G570</f>
        <v>1106.3</v>
      </c>
      <c r="H569" s="130">
        <f>H570</f>
        <v>1106.26127</v>
      </c>
      <c r="I569" s="136">
        <f t="shared" si="23"/>
        <v>99.996499141281745</v>
      </c>
    </row>
    <row r="570" spans="1:9" ht="13" x14ac:dyDescent="0.25">
      <c r="A570" s="46">
        <v>563</v>
      </c>
      <c r="B570" s="91" t="s">
        <v>91</v>
      </c>
      <c r="C570" s="44">
        <v>906</v>
      </c>
      <c r="D570" s="88">
        <v>709</v>
      </c>
      <c r="E570" s="12" t="s">
        <v>295</v>
      </c>
      <c r="F570" s="4" t="s">
        <v>90</v>
      </c>
      <c r="G570" s="65">
        <f>1293.1-186.8</f>
        <v>1106.3</v>
      </c>
      <c r="H570" s="131">
        <v>1106.26127</v>
      </c>
      <c r="I570" s="135">
        <f t="shared" si="23"/>
        <v>99.996499141281745</v>
      </c>
    </row>
    <row r="571" spans="1:9" ht="78" x14ac:dyDescent="0.3">
      <c r="A571" s="46">
        <v>564</v>
      </c>
      <c r="B571" s="85" t="s">
        <v>530</v>
      </c>
      <c r="C571" s="28">
        <v>906</v>
      </c>
      <c r="D571" s="57">
        <v>709</v>
      </c>
      <c r="E571" s="2" t="s">
        <v>379</v>
      </c>
      <c r="F571" s="4"/>
      <c r="G571" s="29">
        <f>G573+G572</f>
        <v>1127.5</v>
      </c>
      <c r="H571" s="130">
        <f>H573+H572</f>
        <v>1127.5</v>
      </c>
      <c r="I571" s="136">
        <f t="shared" si="23"/>
        <v>100</v>
      </c>
    </row>
    <row r="572" spans="1:9" ht="26" x14ac:dyDescent="0.25">
      <c r="A572" s="46">
        <v>565</v>
      </c>
      <c r="B572" s="91" t="s">
        <v>77</v>
      </c>
      <c r="C572" s="44">
        <v>906</v>
      </c>
      <c r="D572" s="58">
        <v>709</v>
      </c>
      <c r="E572" s="4" t="s">
        <v>379</v>
      </c>
      <c r="F572" s="4" t="s">
        <v>78</v>
      </c>
      <c r="G572" s="71">
        <v>63.8</v>
      </c>
      <c r="H572" s="132">
        <v>63.82</v>
      </c>
      <c r="I572" s="135">
        <f t="shared" si="23"/>
        <v>100.03134796238244</v>
      </c>
    </row>
    <row r="573" spans="1:9" ht="13" x14ac:dyDescent="0.25">
      <c r="A573" s="46">
        <v>566</v>
      </c>
      <c r="B573" s="91" t="s">
        <v>91</v>
      </c>
      <c r="C573" s="44">
        <v>906</v>
      </c>
      <c r="D573" s="58">
        <v>709</v>
      </c>
      <c r="E573" s="4" t="s">
        <v>379</v>
      </c>
      <c r="F573" s="4" t="s">
        <v>90</v>
      </c>
      <c r="G573" s="71">
        <v>1063.7</v>
      </c>
      <c r="H573" s="132">
        <v>1063.68</v>
      </c>
      <c r="I573" s="135">
        <f t="shared" si="23"/>
        <v>99.998119770612021</v>
      </c>
    </row>
    <row r="574" spans="1:9" ht="39" x14ac:dyDescent="0.3">
      <c r="A574" s="46">
        <v>567</v>
      </c>
      <c r="B574" s="85" t="s">
        <v>529</v>
      </c>
      <c r="C574" s="28">
        <v>906</v>
      </c>
      <c r="D574" s="57">
        <v>709</v>
      </c>
      <c r="E574" s="2" t="s">
        <v>206</v>
      </c>
      <c r="F574" s="4"/>
      <c r="G574" s="29">
        <f>G575</f>
        <v>9389.7000000000007</v>
      </c>
      <c r="H574" s="130">
        <f>H575</f>
        <v>9388.7093000000004</v>
      </c>
      <c r="I574" s="136">
        <f t="shared" si="23"/>
        <v>99.989449077180311</v>
      </c>
    </row>
    <row r="575" spans="1:9" ht="13" x14ac:dyDescent="0.25">
      <c r="A575" s="46">
        <v>568</v>
      </c>
      <c r="B575" s="91" t="s">
        <v>91</v>
      </c>
      <c r="C575" s="44">
        <v>906</v>
      </c>
      <c r="D575" s="58">
        <v>709</v>
      </c>
      <c r="E575" s="4" t="s">
        <v>206</v>
      </c>
      <c r="F575" s="4" t="s">
        <v>90</v>
      </c>
      <c r="G575" s="71">
        <v>9389.7000000000007</v>
      </c>
      <c r="H575" s="132">
        <v>9388.7093000000004</v>
      </c>
      <c r="I575" s="135">
        <f t="shared" si="23"/>
        <v>99.989449077180311</v>
      </c>
    </row>
    <row r="576" spans="1:9" ht="52" x14ac:dyDescent="0.3">
      <c r="A576" s="46">
        <v>569</v>
      </c>
      <c r="B576" s="85" t="s">
        <v>685</v>
      </c>
      <c r="C576" s="28">
        <v>906</v>
      </c>
      <c r="D576" s="57">
        <v>709</v>
      </c>
      <c r="E576" s="2" t="s">
        <v>684</v>
      </c>
      <c r="F576" s="4"/>
      <c r="G576" s="65">
        <f>G577</f>
        <v>1970</v>
      </c>
      <c r="H576" s="131">
        <f>H577</f>
        <v>1969.25</v>
      </c>
      <c r="I576" s="136">
        <f t="shared" si="23"/>
        <v>99.961928934010146</v>
      </c>
    </row>
    <row r="577" spans="1:9" ht="13" x14ac:dyDescent="0.25">
      <c r="A577" s="46">
        <v>570</v>
      </c>
      <c r="B577" s="91" t="s">
        <v>91</v>
      </c>
      <c r="C577" s="44">
        <v>906</v>
      </c>
      <c r="D577" s="58">
        <v>709</v>
      </c>
      <c r="E577" s="4" t="s">
        <v>684</v>
      </c>
      <c r="F577" s="4" t="s">
        <v>90</v>
      </c>
      <c r="G577" s="71">
        <v>1970</v>
      </c>
      <c r="H577" s="132">
        <v>1969.25</v>
      </c>
      <c r="I577" s="135">
        <f t="shared" si="23"/>
        <v>99.961928934010146</v>
      </c>
    </row>
    <row r="578" spans="1:9" ht="52" x14ac:dyDescent="0.3">
      <c r="A578" s="46">
        <v>571</v>
      </c>
      <c r="B578" s="92" t="s">
        <v>663</v>
      </c>
      <c r="C578" s="28">
        <v>906</v>
      </c>
      <c r="D578" s="87">
        <v>709</v>
      </c>
      <c r="E578" s="82" t="s">
        <v>610</v>
      </c>
      <c r="F578" s="10"/>
      <c r="G578" s="29">
        <f>G579</f>
        <v>7000</v>
      </c>
      <c r="H578" s="130">
        <f>H579</f>
        <v>6969.8838999999998</v>
      </c>
      <c r="I578" s="136">
        <f t="shared" si="23"/>
        <v>99.569770000000005</v>
      </c>
    </row>
    <row r="579" spans="1:9" ht="13" x14ac:dyDescent="0.25">
      <c r="A579" s="46">
        <v>572</v>
      </c>
      <c r="B579" s="91" t="s">
        <v>91</v>
      </c>
      <c r="C579" s="44">
        <v>906</v>
      </c>
      <c r="D579" s="88">
        <v>709</v>
      </c>
      <c r="E579" s="12" t="s">
        <v>610</v>
      </c>
      <c r="F579" s="4" t="s">
        <v>90</v>
      </c>
      <c r="G579" s="65">
        <f>6684+316</f>
        <v>7000</v>
      </c>
      <c r="H579" s="131">
        <v>6969.8838999999998</v>
      </c>
      <c r="I579" s="135">
        <f t="shared" si="23"/>
        <v>99.569770000000005</v>
      </c>
    </row>
    <row r="580" spans="1:9" ht="39" x14ac:dyDescent="0.3">
      <c r="A580" s="46">
        <v>573</v>
      </c>
      <c r="B580" s="92" t="s">
        <v>186</v>
      </c>
      <c r="C580" s="28">
        <v>906</v>
      </c>
      <c r="D580" s="57">
        <v>709</v>
      </c>
      <c r="E580" s="2" t="s">
        <v>283</v>
      </c>
      <c r="F580" s="2"/>
      <c r="G580" s="29">
        <f>G583+G585+G587+G589+G581</f>
        <v>19729.599999999999</v>
      </c>
      <c r="H580" s="130">
        <f>H583+H585+H587+H589+H581</f>
        <v>14048.89428</v>
      </c>
      <c r="I580" s="136">
        <f t="shared" si="23"/>
        <v>71.207192644554382</v>
      </c>
    </row>
    <row r="581" spans="1:9" ht="52" x14ac:dyDescent="0.3">
      <c r="A581" s="46">
        <v>574</v>
      </c>
      <c r="B581" s="85" t="s">
        <v>448</v>
      </c>
      <c r="C581" s="28">
        <v>906</v>
      </c>
      <c r="D581" s="57">
        <v>709</v>
      </c>
      <c r="E581" s="33" t="s">
        <v>284</v>
      </c>
      <c r="F581" s="33"/>
      <c r="G581" s="29">
        <f>G582</f>
        <v>506.5</v>
      </c>
      <c r="H581" s="130">
        <f>H582</f>
        <v>506.5</v>
      </c>
      <c r="I581" s="136">
        <f t="shared" si="23"/>
        <v>100</v>
      </c>
    </row>
    <row r="582" spans="1:9" ht="13" x14ac:dyDescent="0.25">
      <c r="A582" s="46">
        <v>575</v>
      </c>
      <c r="B582" s="91" t="s">
        <v>91</v>
      </c>
      <c r="C582" s="44">
        <v>906</v>
      </c>
      <c r="D582" s="58">
        <v>709</v>
      </c>
      <c r="E582" s="55" t="s">
        <v>284</v>
      </c>
      <c r="F582" s="4" t="s">
        <v>90</v>
      </c>
      <c r="G582" s="65">
        <v>506.5</v>
      </c>
      <c r="H582" s="131">
        <v>506.5</v>
      </c>
      <c r="I582" s="135">
        <f t="shared" si="23"/>
        <v>100</v>
      </c>
    </row>
    <row r="583" spans="1:9" ht="26" x14ac:dyDescent="0.3">
      <c r="A583" s="46">
        <v>576</v>
      </c>
      <c r="B583" s="92" t="s">
        <v>589</v>
      </c>
      <c r="C583" s="28">
        <v>906</v>
      </c>
      <c r="D583" s="57">
        <v>709</v>
      </c>
      <c r="E583" s="2" t="s">
        <v>590</v>
      </c>
      <c r="F583" s="4"/>
      <c r="G583" s="29">
        <f>G584</f>
        <v>1365.6</v>
      </c>
      <c r="H583" s="130">
        <f>H584</f>
        <v>1365.6</v>
      </c>
      <c r="I583" s="136">
        <f t="shared" si="23"/>
        <v>100</v>
      </c>
    </row>
    <row r="584" spans="1:9" ht="13" x14ac:dyDescent="0.25">
      <c r="A584" s="46">
        <v>577</v>
      </c>
      <c r="B584" s="93" t="s">
        <v>91</v>
      </c>
      <c r="C584" s="44">
        <v>906</v>
      </c>
      <c r="D584" s="58">
        <v>709</v>
      </c>
      <c r="E584" s="4" t="s">
        <v>590</v>
      </c>
      <c r="F584" s="4" t="s">
        <v>90</v>
      </c>
      <c r="G584" s="71">
        <v>1365.6</v>
      </c>
      <c r="H584" s="132">
        <v>1365.6</v>
      </c>
      <c r="I584" s="135">
        <f t="shared" si="23"/>
        <v>100</v>
      </c>
    </row>
    <row r="585" spans="1:9" ht="26" x14ac:dyDescent="0.3">
      <c r="A585" s="46">
        <v>578</v>
      </c>
      <c r="B585" s="92" t="s">
        <v>574</v>
      </c>
      <c r="C585" s="28">
        <v>906</v>
      </c>
      <c r="D585" s="57">
        <v>709</v>
      </c>
      <c r="E585" s="33" t="s">
        <v>573</v>
      </c>
      <c r="F585" s="2"/>
      <c r="G585" s="29">
        <f>G586</f>
        <v>8687.9</v>
      </c>
      <c r="H585" s="130">
        <f>H586</f>
        <v>5733.9330300000001</v>
      </c>
      <c r="I585" s="136">
        <f t="shared" si="23"/>
        <v>65.999068014134608</v>
      </c>
    </row>
    <row r="586" spans="1:9" ht="13" x14ac:dyDescent="0.25">
      <c r="A586" s="46">
        <v>579</v>
      </c>
      <c r="B586" s="91" t="s">
        <v>91</v>
      </c>
      <c r="C586" s="44">
        <v>906</v>
      </c>
      <c r="D586" s="58">
        <v>709</v>
      </c>
      <c r="E586" s="55" t="s">
        <v>573</v>
      </c>
      <c r="F586" s="4" t="s">
        <v>90</v>
      </c>
      <c r="G586" s="71">
        <v>8687.9</v>
      </c>
      <c r="H586" s="132">
        <v>5733.9330300000001</v>
      </c>
      <c r="I586" s="135">
        <f t="shared" si="23"/>
        <v>65.999068014134608</v>
      </c>
    </row>
    <row r="587" spans="1:9" ht="39" x14ac:dyDescent="0.3">
      <c r="A587" s="46">
        <v>580</v>
      </c>
      <c r="B587" s="92" t="s">
        <v>601</v>
      </c>
      <c r="C587" s="28">
        <v>906</v>
      </c>
      <c r="D587" s="57">
        <v>709</v>
      </c>
      <c r="E587" s="2" t="s">
        <v>591</v>
      </c>
      <c r="F587" s="4"/>
      <c r="G587" s="29">
        <f>G588</f>
        <v>1150</v>
      </c>
      <c r="H587" s="130">
        <f>H588</f>
        <v>1150</v>
      </c>
      <c r="I587" s="136">
        <f t="shared" ref="I587:I650" si="24">H587/G587*100</f>
        <v>100</v>
      </c>
    </row>
    <row r="588" spans="1:9" ht="13" x14ac:dyDescent="0.25">
      <c r="A588" s="46">
        <v>581</v>
      </c>
      <c r="B588" s="93" t="s">
        <v>91</v>
      </c>
      <c r="C588" s="44">
        <v>906</v>
      </c>
      <c r="D588" s="58">
        <v>709</v>
      </c>
      <c r="E588" s="4" t="s">
        <v>591</v>
      </c>
      <c r="F588" s="4" t="s">
        <v>90</v>
      </c>
      <c r="G588" s="65">
        <v>1150</v>
      </c>
      <c r="H588" s="131">
        <v>1150</v>
      </c>
      <c r="I588" s="135">
        <f t="shared" si="24"/>
        <v>100</v>
      </c>
    </row>
    <row r="589" spans="1:9" ht="39" x14ac:dyDescent="0.3">
      <c r="A589" s="46">
        <v>582</v>
      </c>
      <c r="B589" s="92" t="s">
        <v>602</v>
      </c>
      <c r="C589" s="28">
        <v>906</v>
      </c>
      <c r="D589" s="57">
        <v>709</v>
      </c>
      <c r="E589" s="33" t="s">
        <v>599</v>
      </c>
      <c r="F589" s="2"/>
      <c r="G589" s="29">
        <f>G590</f>
        <v>8019.6</v>
      </c>
      <c r="H589" s="130">
        <f>H590</f>
        <v>5292.8612499999999</v>
      </c>
      <c r="I589" s="136">
        <f t="shared" si="24"/>
        <v>65.999067908623871</v>
      </c>
    </row>
    <row r="590" spans="1:9" ht="13" x14ac:dyDescent="0.25">
      <c r="A590" s="46">
        <v>583</v>
      </c>
      <c r="B590" s="91" t="s">
        <v>91</v>
      </c>
      <c r="C590" s="44">
        <v>906</v>
      </c>
      <c r="D590" s="58">
        <v>709</v>
      </c>
      <c r="E590" s="55" t="s">
        <v>599</v>
      </c>
      <c r="F590" s="4" t="s">
        <v>90</v>
      </c>
      <c r="G590" s="65">
        <v>8019.6</v>
      </c>
      <c r="H590" s="131">
        <v>5292.8612499999999</v>
      </c>
      <c r="I590" s="135">
        <f t="shared" si="24"/>
        <v>65.999067908623871</v>
      </c>
    </row>
    <row r="591" spans="1:9" s="21" customFormat="1" ht="39" x14ac:dyDescent="0.3">
      <c r="A591" s="46">
        <v>584</v>
      </c>
      <c r="B591" s="28" t="s">
        <v>752</v>
      </c>
      <c r="C591" s="28">
        <v>906</v>
      </c>
      <c r="D591" s="1">
        <v>709</v>
      </c>
      <c r="E591" s="2" t="s">
        <v>296</v>
      </c>
      <c r="F591" s="2"/>
      <c r="G591" s="29">
        <f>G592+G595+G598</f>
        <v>21753.9</v>
      </c>
      <c r="H591" s="130">
        <f>H592+H595+H598</f>
        <v>21603.294539999999</v>
      </c>
      <c r="I591" s="136">
        <f t="shared" si="24"/>
        <v>99.307685242646144</v>
      </c>
    </row>
    <row r="592" spans="1:9" ht="26" x14ac:dyDescent="0.3">
      <c r="A592" s="46">
        <v>585</v>
      </c>
      <c r="B592" s="5" t="s">
        <v>109</v>
      </c>
      <c r="C592" s="28">
        <v>906</v>
      </c>
      <c r="D592" s="1">
        <v>709</v>
      </c>
      <c r="E592" s="2" t="s">
        <v>321</v>
      </c>
      <c r="F592" s="2"/>
      <c r="G592" s="29">
        <f>G593+G594</f>
        <v>3914.2</v>
      </c>
      <c r="H592" s="130">
        <f>H593+H594</f>
        <v>3855.3518200000003</v>
      </c>
      <c r="I592" s="136">
        <f t="shared" si="24"/>
        <v>98.496546420724556</v>
      </c>
    </row>
    <row r="593" spans="1:9" ht="23.25" customHeight="1" x14ac:dyDescent="0.25">
      <c r="A593" s="46">
        <v>586</v>
      </c>
      <c r="B593" s="7" t="s">
        <v>81</v>
      </c>
      <c r="C593" s="44">
        <v>906</v>
      </c>
      <c r="D593" s="3">
        <v>709</v>
      </c>
      <c r="E593" s="4" t="s">
        <v>321</v>
      </c>
      <c r="F593" s="4" t="s">
        <v>50</v>
      </c>
      <c r="G593" s="65">
        <v>3615.5</v>
      </c>
      <c r="H593" s="131">
        <v>3594.4057200000002</v>
      </c>
      <c r="I593" s="135">
        <f t="shared" si="24"/>
        <v>99.416559811920905</v>
      </c>
    </row>
    <row r="594" spans="1:9" ht="28.5" customHeight="1" x14ac:dyDescent="0.25">
      <c r="A594" s="46">
        <v>587</v>
      </c>
      <c r="B594" s="7" t="s">
        <v>77</v>
      </c>
      <c r="C594" s="44">
        <v>906</v>
      </c>
      <c r="D594" s="3">
        <v>709</v>
      </c>
      <c r="E594" s="4" t="s">
        <v>321</v>
      </c>
      <c r="F594" s="4">
        <v>240</v>
      </c>
      <c r="G594" s="65">
        <v>298.7</v>
      </c>
      <c r="H594" s="131">
        <v>260.9461</v>
      </c>
      <c r="I594" s="135">
        <f t="shared" si="24"/>
        <v>87.36059591563442</v>
      </c>
    </row>
    <row r="595" spans="1:9" ht="55.5" customHeight="1" x14ac:dyDescent="0.3">
      <c r="A595" s="46">
        <v>588</v>
      </c>
      <c r="B595" s="5" t="s">
        <v>564</v>
      </c>
      <c r="C595" s="28">
        <v>906</v>
      </c>
      <c r="D595" s="1">
        <v>709</v>
      </c>
      <c r="E595" s="2" t="s">
        <v>322</v>
      </c>
      <c r="F595" s="2"/>
      <c r="G595" s="29">
        <f>G596+G597</f>
        <v>420</v>
      </c>
      <c r="H595" s="130">
        <f>H596+H597</f>
        <v>420</v>
      </c>
      <c r="I595" s="136">
        <f t="shared" si="24"/>
        <v>100</v>
      </c>
    </row>
    <row r="596" spans="1:9" ht="28.5" customHeight="1" x14ac:dyDescent="0.25">
      <c r="A596" s="46">
        <v>589</v>
      </c>
      <c r="B596" s="7" t="s">
        <v>77</v>
      </c>
      <c r="C596" s="44">
        <v>906</v>
      </c>
      <c r="D596" s="3">
        <v>709</v>
      </c>
      <c r="E596" s="4" t="s">
        <v>322</v>
      </c>
      <c r="F596" s="4">
        <v>240</v>
      </c>
      <c r="G596" s="65">
        <f>398+5.5</f>
        <v>403.5</v>
      </c>
      <c r="H596" s="131">
        <v>403.5</v>
      </c>
      <c r="I596" s="135">
        <f t="shared" si="24"/>
        <v>100</v>
      </c>
    </row>
    <row r="597" spans="1:9" ht="13" x14ac:dyDescent="0.25">
      <c r="A597" s="46">
        <v>590</v>
      </c>
      <c r="B597" s="91" t="s">
        <v>711</v>
      </c>
      <c r="C597" s="44">
        <v>906</v>
      </c>
      <c r="D597" s="58">
        <v>709</v>
      </c>
      <c r="E597" s="4" t="s">
        <v>322</v>
      </c>
      <c r="F597" s="4" t="s">
        <v>710</v>
      </c>
      <c r="G597" s="65">
        <f>22-5.5</f>
        <v>16.5</v>
      </c>
      <c r="H597" s="131">
        <v>16.5</v>
      </c>
      <c r="I597" s="135">
        <f t="shared" si="24"/>
        <v>100</v>
      </c>
    </row>
    <row r="598" spans="1:9" ht="17.25" customHeight="1" x14ac:dyDescent="0.3">
      <c r="A598" s="46">
        <v>591</v>
      </c>
      <c r="B598" s="5" t="s">
        <v>129</v>
      </c>
      <c r="C598" s="28">
        <v>906</v>
      </c>
      <c r="D598" s="1">
        <v>709</v>
      </c>
      <c r="E598" s="2" t="s">
        <v>323</v>
      </c>
      <c r="F598" s="2"/>
      <c r="G598" s="41">
        <f>G599+G600</f>
        <v>17419.7</v>
      </c>
      <c r="H598" s="133">
        <f>H599+H600</f>
        <v>17327.942719999999</v>
      </c>
      <c r="I598" s="136">
        <f t="shared" si="24"/>
        <v>99.47325568178556</v>
      </c>
    </row>
    <row r="599" spans="1:9" ht="12.75" customHeight="1" x14ac:dyDescent="0.25">
      <c r="A599" s="46">
        <v>592</v>
      </c>
      <c r="B599" s="7" t="s">
        <v>45</v>
      </c>
      <c r="C599" s="44">
        <v>906</v>
      </c>
      <c r="D599" s="3">
        <v>709</v>
      </c>
      <c r="E599" s="4" t="s">
        <v>323</v>
      </c>
      <c r="F599" s="4" t="s">
        <v>44</v>
      </c>
      <c r="G599" s="65">
        <v>15240</v>
      </c>
      <c r="H599" s="131">
        <v>15240</v>
      </c>
      <c r="I599" s="135">
        <f t="shared" si="24"/>
        <v>100</v>
      </c>
    </row>
    <row r="600" spans="1:9" ht="26" x14ac:dyDescent="0.25">
      <c r="A600" s="46">
        <v>593</v>
      </c>
      <c r="B600" s="7" t="s">
        <v>77</v>
      </c>
      <c r="C600" s="44">
        <v>906</v>
      </c>
      <c r="D600" s="3">
        <v>709</v>
      </c>
      <c r="E600" s="4" t="s">
        <v>323</v>
      </c>
      <c r="F600" s="4">
        <v>240</v>
      </c>
      <c r="G600" s="65">
        <f>1939.7+240</f>
        <v>2179.6999999999998</v>
      </c>
      <c r="H600" s="131">
        <v>2087.94272</v>
      </c>
      <c r="I600" s="135">
        <f t="shared" si="24"/>
        <v>95.790371151993398</v>
      </c>
    </row>
    <row r="601" spans="1:9" s="21" customFormat="1" ht="39" x14ac:dyDescent="0.3">
      <c r="A601" s="46">
        <v>594</v>
      </c>
      <c r="B601" s="28" t="s">
        <v>746</v>
      </c>
      <c r="C601" s="28">
        <v>906</v>
      </c>
      <c r="D601" s="9">
        <v>709</v>
      </c>
      <c r="E601" s="10" t="s">
        <v>297</v>
      </c>
      <c r="F601" s="2"/>
      <c r="G601" s="29">
        <f>G602+G605</f>
        <v>34.799999999999997</v>
      </c>
      <c r="H601" s="130">
        <f>H602+H605</f>
        <v>34.799999999999997</v>
      </c>
      <c r="I601" s="136">
        <f t="shared" si="24"/>
        <v>100</v>
      </c>
    </row>
    <row r="602" spans="1:9" s="21" customFormat="1" ht="26" x14ac:dyDescent="0.3">
      <c r="A602" s="46">
        <v>595</v>
      </c>
      <c r="B602" s="28" t="s">
        <v>170</v>
      </c>
      <c r="C602" s="28">
        <v>906</v>
      </c>
      <c r="D602" s="9">
        <v>709</v>
      </c>
      <c r="E602" s="10" t="s">
        <v>298</v>
      </c>
      <c r="F602" s="2"/>
      <c r="G602" s="29">
        <f>G603</f>
        <v>9.8000000000000007</v>
      </c>
      <c r="H602" s="130">
        <f>H603</f>
        <v>9.8000000000000007</v>
      </c>
      <c r="I602" s="136">
        <f t="shared" si="24"/>
        <v>100</v>
      </c>
    </row>
    <row r="603" spans="1:9" s="21" customFormat="1" ht="39" x14ac:dyDescent="0.3">
      <c r="A603" s="46">
        <v>596</v>
      </c>
      <c r="B603" s="5" t="s">
        <v>171</v>
      </c>
      <c r="C603" s="28">
        <v>906</v>
      </c>
      <c r="D603" s="9">
        <v>709</v>
      </c>
      <c r="E603" s="10" t="s">
        <v>561</v>
      </c>
      <c r="F603" s="2"/>
      <c r="G603" s="29">
        <f>G604</f>
        <v>9.8000000000000007</v>
      </c>
      <c r="H603" s="130">
        <f>H604</f>
        <v>9.8000000000000007</v>
      </c>
      <c r="I603" s="136">
        <f t="shared" si="24"/>
        <v>100</v>
      </c>
    </row>
    <row r="604" spans="1:9" s="20" customFormat="1" ht="13" x14ac:dyDescent="0.25">
      <c r="A604" s="46">
        <v>597</v>
      </c>
      <c r="B604" s="7" t="s">
        <v>91</v>
      </c>
      <c r="C604" s="44">
        <v>906</v>
      </c>
      <c r="D604" s="11">
        <v>709</v>
      </c>
      <c r="E604" s="12" t="s">
        <v>561</v>
      </c>
      <c r="F604" s="4" t="s">
        <v>90</v>
      </c>
      <c r="G604" s="32">
        <v>9.8000000000000007</v>
      </c>
      <c r="H604" s="153">
        <v>9.8000000000000007</v>
      </c>
      <c r="I604" s="135">
        <f t="shared" si="24"/>
        <v>100</v>
      </c>
    </row>
    <row r="605" spans="1:9" s="21" customFormat="1" ht="39" x14ac:dyDescent="0.3">
      <c r="A605" s="46">
        <v>598</v>
      </c>
      <c r="B605" s="28" t="s">
        <v>172</v>
      </c>
      <c r="C605" s="28">
        <v>906</v>
      </c>
      <c r="D605" s="9">
        <v>709</v>
      </c>
      <c r="E605" s="10" t="s">
        <v>300</v>
      </c>
      <c r="F605" s="2"/>
      <c r="G605" s="29">
        <f>G606+G608</f>
        <v>25</v>
      </c>
      <c r="H605" s="130">
        <f>H606+H608</f>
        <v>25</v>
      </c>
      <c r="I605" s="136">
        <f t="shared" si="24"/>
        <v>100</v>
      </c>
    </row>
    <row r="606" spans="1:9" s="21" customFormat="1" ht="40.5" customHeight="1" x14ac:dyDescent="0.3">
      <c r="A606" s="46">
        <v>599</v>
      </c>
      <c r="B606" s="5" t="s">
        <v>173</v>
      </c>
      <c r="C606" s="28">
        <v>906</v>
      </c>
      <c r="D606" s="9">
        <v>709</v>
      </c>
      <c r="E606" s="10" t="s">
        <v>301</v>
      </c>
      <c r="F606" s="2"/>
      <c r="G606" s="29">
        <f>G607</f>
        <v>10</v>
      </c>
      <c r="H606" s="130">
        <f>H607</f>
        <v>10</v>
      </c>
      <c r="I606" s="136">
        <f t="shared" si="24"/>
        <v>100</v>
      </c>
    </row>
    <row r="607" spans="1:9" s="20" customFormat="1" ht="13" x14ac:dyDescent="0.25">
      <c r="A607" s="46">
        <v>600</v>
      </c>
      <c r="B607" s="7" t="s">
        <v>91</v>
      </c>
      <c r="C607" s="44">
        <v>906</v>
      </c>
      <c r="D607" s="11">
        <v>709</v>
      </c>
      <c r="E607" s="12" t="s">
        <v>301</v>
      </c>
      <c r="F607" s="4" t="s">
        <v>90</v>
      </c>
      <c r="G607" s="32">
        <v>10</v>
      </c>
      <c r="H607" s="153">
        <v>10</v>
      </c>
      <c r="I607" s="135">
        <f t="shared" si="24"/>
        <v>100</v>
      </c>
    </row>
    <row r="608" spans="1:9" s="21" customFormat="1" ht="27.75" customHeight="1" x14ac:dyDescent="0.3">
      <c r="A608" s="46">
        <v>601</v>
      </c>
      <c r="B608" s="5" t="s">
        <v>174</v>
      </c>
      <c r="C608" s="28">
        <v>906</v>
      </c>
      <c r="D608" s="9">
        <v>709</v>
      </c>
      <c r="E608" s="10" t="s">
        <v>302</v>
      </c>
      <c r="F608" s="2"/>
      <c r="G608" s="29">
        <f>G609</f>
        <v>15</v>
      </c>
      <c r="H608" s="130">
        <f>H609</f>
        <v>15</v>
      </c>
      <c r="I608" s="136">
        <f t="shared" si="24"/>
        <v>100</v>
      </c>
    </row>
    <row r="609" spans="1:9" s="20" customFormat="1" ht="13" x14ac:dyDescent="0.25">
      <c r="A609" s="46">
        <v>602</v>
      </c>
      <c r="B609" s="7" t="s">
        <v>91</v>
      </c>
      <c r="C609" s="44">
        <v>906</v>
      </c>
      <c r="D609" s="11">
        <v>709</v>
      </c>
      <c r="E609" s="12" t="s">
        <v>302</v>
      </c>
      <c r="F609" s="4" t="s">
        <v>90</v>
      </c>
      <c r="G609" s="32">
        <v>15</v>
      </c>
      <c r="H609" s="153">
        <v>15</v>
      </c>
      <c r="I609" s="135">
        <f t="shared" si="24"/>
        <v>100</v>
      </c>
    </row>
    <row r="610" spans="1:9" s="21" customFormat="1" ht="26" x14ac:dyDescent="0.3">
      <c r="A610" s="46">
        <v>603</v>
      </c>
      <c r="B610" s="92" t="s">
        <v>755</v>
      </c>
      <c r="C610" s="28">
        <v>906</v>
      </c>
      <c r="D610" s="1">
        <v>709</v>
      </c>
      <c r="E610" s="2" t="s">
        <v>234</v>
      </c>
      <c r="F610" s="2"/>
      <c r="G610" s="29">
        <f>G611</f>
        <v>100</v>
      </c>
      <c r="H610" s="130">
        <f>H611</f>
        <v>100</v>
      </c>
      <c r="I610" s="136">
        <f t="shared" si="24"/>
        <v>100</v>
      </c>
    </row>
    <row r="611" spans="1:9" s="21" customFormat="1" ht="26" x14ac:dyDescent="0.3">
      <c r="A611" s="46">
        <v>604</v>
      </c>
      <c r="B611" s="28" t="s">
        <v>138</v>
      </c>
      <c r="C611" s="28">
        <v>906</v>
      </c>
      <c r="D611" s="1">
        <v>709</v>
      </c>
      <c r="E611" s="2" t="s">
        <v>269</v>
      </c>
      <c r="F611" s="2"/>
      <c r="G611" s="29">
        <f>G612+G614</f>
        <v>100</v>
      </c>
      <c r="H611" s="130">
        <f>H612+H614</f>
        <v>100</v>
      </c>
      <c r="I611" s="136">
        <f t="shared" si="24"/>
        <v>100</v>
      </c>
    </row>
    <row r="612" spans="1:9" s="21" customFormat="1" ht="26" x14ac:dyDescent="0.3">
      <c r="A612" s="46">
        <v>605</v>
      </c>
      <c r="B612" s="5" t="s">
        <v>184</v>
      </c>
      <c r="C612" s="28">
        <v>906</v>
      </c>
      <c r="D612" s="1">
        <v>709</v>
      </c>
      <c r="E612" s="2" t="s">
        <v>425</v>
      </c>
      <c r="F612" s="2"/>
      <c r="G612" s="29">
        <f>G613</f>
        <v>20</v>
      </c>
      <c r="H612" s="130">
        <f>H613</f>
        <v>20</v>
      </c>
      <c r="I612" s="136">
        <f t="shared" si="24"/>
        <v>100</v>
      </c>
    </row>
    <row r="613" spans="1:9" s="20" customFormat="1" ht="26" x14ac:dyDescent="0.25">
      <c r="A613" s="46">
        <v>606</v>
      </c>
      <c r="B613" s="7" t="s">
        <v>77</v>
      </c>
      <c r="C613" s="44">
        <v>906</v>
      </c>
      <c r="D613" s="3">
        <v>709</v>
      </c>
      <c r="E613" s="4" t="s">
        <v>425</v>
      </c>
      <c r="F613" s="55">
        <v>240</v>
      </c>
      <c r="G613" s="32">
        <v>20</v>
      </c>
      <c r="H613" s="153">
        <v>20</v>
      </c>
      <c r="I613" s="135">
        <f t="shared" si="24"/>
        <v>100</v>
      </c>
    </row>
    <row r="614" spans="1:9" s="21" customFormat="1" ht="13" x14ac:dyDescent="0.3">
      <c r="A614" s="46">
        <v>607</v>
      </c>
      <c r="B614" s="5" t="s">
        <v>358</v>
      </c>
      <c r="C614" s="28">
        <v>906</v>
      </c>
      <c r="D614" s="1">
        <v>709</v>
      </c>
      <c r="E614" s="2" t="s">
        <v>426</v>
      </c>
      <c r="F614" s="2"/>
      <c r="G614" s="29">
        <f>G615</f>
        <v>80</v>
      </c>
      <c r="H614" s="130">
        <f>H615</f>
        <v>80</v>
      </c>
      <c r="I614" s="136">
        <f t="shared" si="24"/>
        <v>100</v>
      </c>
    </row>
    <row r="615" spans="1:9" s="20" customFormat="1" ht="13" x14ac:dyDescent="0.25">
      <c r="A615" s="46">
        <v>608</v>
      </c>
      <c r="B615" s="7" t="s">
        <v>91</v>
      </c>
      <c r="C615" s="44">
        <v>906</v>
      </c>
      <c r="D615" s="3">
        <v>709</v>
      </c>
      <c r="E615" s="4" t="s">
        <v>426</v>
      </c>
      <c r="F615" s="4" t="s">
        <v>90</v>
      </c>
      <c r="G615" s="32">
        <v>80</v>
      </c>
      <c r="H615" s="153">
        <v>80</v>
      </c>
      <c r="I615" s="135">
        <f t="shared" si="24"/>
        <v>100</v>
      </c>
    </row>
    <row r="616" spans="1:9" s="20" customFormat="1" ht="39" x14ac:dyDescent="0.3">
      <c r="A616" s="46">
        <v>609</v>
      </c>
      <c r="B616" s="92" t="s">
        <v>751</v>
      </c>
      <c r="C616" s="28">
        <v>906</v>
      </c>
      <c r="D616" s="1">
        <v>709</v>
      </c>
      <c r="E616" s="2" t="s">
        <v>439</v>
      </c>
      <c r="F616" s="4"/>
      <c r="G616" s="29">
        <f>G617</f>
        <v>2200</v>
      </c>
      <c r="H616" s="130">
        <f>H617</f>
        <v>2191.0954299999999</v>
      </c>
      <c r="I616" s="136">
        <f t="shared" si="24"/>
        <v>99.59524681818182</v>
      </c>
    </row>
    <row r="617" spans="1:9" s="20" customFormat="1" ht="39" x14ac:dyDescent="0.3">
      <c r="A617" s="46">
        <v>610</v>
      </c>
      <c r="B617" s="85" t="s">
        <v>456</v>
      </c>
      <c r="C617" s="28">
        <v>906</v>
      </c>
      <c r="D617" s="1">
        <v>709</v>
      </c>
      <c r="E617" s="2" t="s">
        <v>440</v>
      </c>
      <c r="F617" s="4"/>
      <c r="G617" s="29">
        <f>G618</f>
        <v>2200</v>
      </c>
      <c r="H617" s="130">
        <f>H618</f>
        <v>2191.0954299999999</v>
      </c>
      <c r="I617" s="136">
        <f t="shared" si="24"/>
        <v>99.59524681818182</v>
      </c>
    </row>
    <row r="618" spans="1:9" s="20" customFormat="1" ht="13" x14ac:dyDescent="0.25">
      <c r="A618" s="46">
        <v>611</v>
      </c>
      <c r="B618" s="91" t="s">
        <v>91</v>
      </c>
      <c r="C618" s="44">
        <v>906</v>
      </c>
      <c r="D618" s="3">
        <v>709</v>
      </c>
      <c r="E618" s="4" t="s">
        <v>440</v>
      </c>
      <c r="F618" s="4" t="s">
        <v>90</v>
      </c>
      <c r="G618" s="65">
        <v>2200</v>
      </c>
      <c r="H618" s="131">
        <v>2191.0954299999999</v>
      </c>
      <c r="I618" s="135">
        <f t="shared" si="24"/>
        <v>99.59524681818182</v>
      </c>
    </row>
    <row r="619" spans="1:9" s="20" customFormat="1" ht="13" x14ac:dyDescent="0.3">
      <c r="A619" s="46">
        <v>612</v>
      </c>
      <c r="B619" s="102" t="s">
        <v>156</v>
      </c>
      <c r="C619" s="28">
        <v>906</v>
      </c>
      <c r="D619" s="57">
        <v>709</v>
      </c>
      <c r="E619" s="96" t="s">
        <v>189</v>
      </c>
      <c r="F619" s="96"/>
      <c r="G619" s="29">
        <f>G620</f>
        <v>43</v>
      </c>
      <c r="H619" s="130">
        <f>H620</f>
        <v>43</v>
      </c>
      <c r="I619" s="136">
        <f t="shared" si="24"/>
        <v>100</v>
      </c>
    </row>
    <row r="620" spans="1:9" s="20" customFormat="1" ht="52" x14ac:dyDescent="0.3">
      <c r="A620" s="46">
        <v>613</v>
      </c>
      <c r="B620" s="92" t="s">
        <v>735</v>
      </c>
      <c r="C620" s="28">
        <v>906</v>
      </c>
      <c r="D620" s="87">
        <v>709</v>
      </c>
      <c r="E620" s="63" t="s">
        <v>730</v>
      </c>
      <c r="F620" s="2"/>
      <c r="G620" s="29">
        <f>G621</f>
        <v>43</v>
      </c>
      <c r="H620" s="130">
        <f>H621</f>
        <v>43</v>
      </c>
      <c r="I620" s="136">
        <f t="shared" si="24"/>
        <v>100</v>
      </c>
    </row>
    <row r="621" spans="1:9" s="20" customFormat="1" ht="26" x14ac:dyDescent="0.25">
      <c r="A621" s="46">
        <v>614</v>
      </c>
      <c r="B621" s="91" t="s">
        <v>81</v>
      </c>
      <c r="C621" s="44">
        <v>906</v>
      </c>
      <c r="D621" s="3">
        <v>709</v>
      </c>
      <c r="E621" s="4" t="s">
        <v>730</v>
      </c>
      <c r="F621" s="4" t="s">
        <v>50</v>
      </c>
      <c r="G621" s="65">
        <v>43</v>
      </c>
      <c r="H621" s="131">
        <v>43</v>
      </c>
      <c r="I621" s="135">
        <f t="shared" si="24"/>
        <v>100</v>
      </c>
    </row>
    <row r="622" spans="1:9" s="20" customFormat="1" ht="15" x14ac:dyDescent="0.3">
      <c r="A622" s="46">
        <v>615</v>
      </c>
      <c r="B622" s="90" t="s">
        <v>538</v>
      </c>
      <c r="C622" s="28">
        <v>906</v>
      </c>
      <c r="D622" s="57">
        <v>1004</v>
      </c>
      <c r="E622" s="2"/>
      <c r="F622" s="2"/>
      <c r="G622" s="29">
        <f>G623</f>
        <v>416.9</v>
      </c>
      <c r="H622" s="130">
        <f>H623</f>
        <v>370.67349999999999</v>
      </c>
      <c r="I622" s="136">
        <f t="shared" si="24"/>
        <v>88.911849364355959</v>
      </c>
    </row>
    <row r="623" spans="1:9" s="20" customFormat="1" ht="39" x14ac:dyDescent="0.3">
      <c r="A623" s="46">
        <v>616</v>
      </c>
      <c r="B623" s="92" t="s">
        <v>744</v>
      </c>
      <c r="C623" s="28">
        <v>906</v>
      </c>
      <c r="D623" s="57">
        <v>1004</v>
      </c>
      <c r="E623" s="2" t="s">
        <v>279</v>
      </c>
      <c r="F623" s="2"/>
      <c r="G623" s="29">
        <f>G624</f>
        <v>416.9</v>
      </c>
      <c r="H623" s="130">
        <f>H624</f>
        <v>370.67349999999999</v>
      </c>
      <c r="I623" s="136">
        <f t="shared" si="24"/>
        <v>88.911849364355959</v>
      </c>
    </row>
    <row r="624" spans="1:9" s="20" customFormat="1" ht="26" x14ac:dyDescent="0.3">
      <c r="A624" s="46">
        <v>617</v>
      </c>
      <c r="B624" s="92" t="s">
        <v>122</v>
      </c>
      <c r="C624" s="28">
        <v>906</v>
      </c>
      <c r="D624" s="57">
        <v>1004</v>
      </c>
      <c r="E624" s="2" t="s">
        <v>285</v>
      </c>
      <c r="F624" s="2"/>
      <c r="G624" s="29">
        <f>G627+G625</f>
        <v>416.9</v>
      </c>
      <c r="H624" s="130">
        <f>H627+H625</f>
        <v>370.67349999999999</v>
      </c>
      <c r="I624" s="136">
        <f t="shared" si="24"/>
        <v>88.911849364355959</v>
      </c>
    </row>
    <row r="625" spans="1:9" s="20" customFormat="1" ht="78" x14ac:dyDescent="0.3">
      <c r="A625" s="46">
        <v>618</v>
      </c>
      <c r="B625" s="92" t="s">
        <v>683</v>
      </c>
      <c r="C625" s="28">
        <v>906</v>
      </c>
      <c r="D625" s="57">
        <v>1004</v>
      </c>
      <c r="E625" s="2" t="s">
        <v>682</v>
      </c>
      <c r="F625" s="2"/>
      <c r="G625" s="29">
        <f>G626</f>
        <v>69.900000000000006</v>
      </c>
      <c r="H625" s="130">
        <f>H626</f>
        <v>56.282899999999998</v>
      </c>
      <c r="I625" s="136">
        <f t="shared" si="24"/>
        <v>80.51917024320457</v>
      </c>
    </row>
    <row r="626" spans="1:9" s="20" customFormat="1" ht="26" x14ac:dyDescent="0.25">
      <c r="A626" s="46">
        <v>619</v>
      </c>
      <c r="B626" s="93" t="s">
        <v>49</v>
      </c>
      <c r="C626" s="44">
        <v>906</v>
      </c>
      <c r="D626" s="58">
        <v>1004</v>
      </c>
      <c r="E626" s="4" t="s">
        <v>682</v>
      </c>
      <c r="F626" s="4" t="s">
        <v>48</v>
      </c>
      <c r="G626" s="71">
        <v>69.900000000000006</v>
      </c>
      <c r="H626" s="132">
        <v>56.282899999999998</v>
      </c>
      <c r="I626" s="135">
        <f t="shared" si="24"/>
        <v>80.51917024320457</v>
      </c>
    </row>
    <row r="627" spans="1:9" s="20" customFormat="1" ht="39" x14ac:dyDescent="0.3">
      <c r="A627" s="46">
        <v>620</v>
      </c>
      <c r="B627" s="111" t="s">
        <v>531</v>
      </c>
      <c r="C627" s="28">
        <v>906</v>
      </c>
      <c r="D627" s="57">
        <v>1004</v>
      </c>
      <c r="E627" s="2" t="s">
        <v>289</v>
      </c>
      <c r="F627" s="2"/>
      <c r="G627" s="29">
        <f>G628</f>
        <v>347</v>
      </c>
      <c r="H627" s="130">
        <f>H628</f>
        <v>314.39060000000001</v>
      </c>
      <c r="I627" s="136">
        <f t="shared" si="24"/>
        <v>90.602478386167149</v>
      </c>
    </row>
    <row r="628" spans="1:9" s="20" customFormat="1" ht="13" x14ac:dyDescent="0.25">
      <c r="A628" s="46">
        <v>621</v>
      </c>
      <c r="B628" s="91" t="s">
        <v>91</v>
      </c>
      <c r="C628" s="44">
        <v>906</v>
      </c>
      <c r="D628" s="58">
        <v>1004</v>
      </c>
      <c r="E628" s="4" t="s">
        <v>289</v>
      </c>
      <c r="F628" s="4" t="s">
        <v>90</v>
      </c>
      <c r="G628" s="71">
        <v>347</v>
      </c>
      <c r="H628" s="132">
        <v>314.39060000000001</v>
      </c>
      <c r="I628" s="135">
        <f t="shared" si="24"/>
        <v>90.602478386167149</v>
      </c>
    </row>
    <row r="629" spans="1:9" s="20" customFormat="1" ht="15" x14ac:dyDescent="0.3">
      <c r="A629" s="46">
        <v>622</v>
      </c>
      <c r="B629" s="24" t="s">
        <v>34</v>
      </c>
      <c r="C629" s="5">
        <v>906</v>
      </c>
      <c r="D629" s="1">
        <v>1100</v>
      </c>
      <c r="E629" s="4"/>
      <c r="F629" s="4"/>
      <c r="G629" s="29">
        <f>G640+G630</f>
        <v>24930.5</v>
      </c>
      <c r="H629" s="130">
        <f>H640+H630</f>
        <v>24928.324999999997</v>
      </c>
      <c r="I629" s="136">
        <f t="shared" si="24"/>
        <v>99.991275746575468</v>
      </c>
    </row>
    <row r="630" spans="1:9" s="20" customFormat="1" ht="13" x14ac:dyDescent="0.3">
      <c r="A630" s="46">
        <v>623</v>
      </c>
      <c r="B630" s="85" t="s">
        <v>723</v>
      </c>
      <c r="C630" s="5">
        <v>906</v>
      </c>
      <c r="D630" s="57">
        <v>1101</v>
      </c>
      <c r="E630" s="10"/>
      <c r="F630" s="10"/>
      <c r="G630" s="29">
        <f>G631</f>
        <v>9742</v>
      </c>
      <c r="H630" s="130">
        <f>H631</f>
        <v>9739.8249999999989</v>
      </c>
      <c r="I630" s="136">
        <f t="shared" si="24"/>
        <v>99.977673988913978</v>
      </c>
    </row>
    <row r="631" spans="1:9" s="20" customFormat="1" ht="39" x14ac:dyDescent="0.3">
      <c r="A631" s="46">
        <v>624</v>
      </c>
      <c r="B631" s="92" t="s">
        <v>127</v>
      </c>
      <c r="C631" s="5">
        <v>906</v>
      </c>
      <c r="D631" s="57">
        <v>1101</v>
      </c>
      <c r="E631" s="33" t="s">
        <v>290</v>
      </c>
      <c r="F631" s="2"/>
      <c r="G631" s="29">
        <f>G632+G634+G636+G638</f>
        <v>9742</v>
      </c>
      <c r="H631" s="130">
        <f>H632+H634+H636+H638</f>
        <v>9739.8249999999989</v>
      </c>
      <c r="I631" s="136">
        <f t="shared" si="24"/>
        <v>99.977673988913978</v>
      </c>
    </row>
    <row r="632" spans="1:9" s="20" customFormat="1" ht="13" x14ac:dyDescent="0.3">
      <c r="A632" s="46">
        <v>625</v>
      </c>
      <c r="B632" s="85" t="s">
        <v>129</v>
      </c>
      <c r="C632" s="5">
        <v>906</v>
      </c>
      <c r="D632" s="57">
        <v>1101</v>
      </c>
      <c r="E632" s="2" t="s">
        <v>291</v>
      </c>
      <c r="F632" s="2"/>
      <c r="G632" s="29">
        <f>G633</f>
        <v>7201</v>
      </c>
      <c r="H632" s="130">
        <f>H633</f>
        <v>7200.9</v>
      </c>
      <c r="I632" s="136">
        <f t="shared" si="24"/>
        <v>99.998611303985555</v>
      </c>
    </row>
    <row r="633" spans="1:9" s="20" customFormat="1" ht="13" x14ac:dyDescent="0.25">
      <c r="A633" s="46">
        <v>626</v>
      </c>
      <c r="B633" s="91" t="s">
        <v>91</v>
      </c>
      <c r="C633" s="7">
        <v>906</v>
      </c>
      <c r="D633" s="58">
        <v>1101</v>
      </c>
      <c r="E633" s="4" t="s">
        <v>291</v>
      </c>
      <c r="F633" s="4" t="s">
        <v>90</v>
      </c>
      <c r="G633" s="65">
        <f>7001+200</f>
        <v>7201</v>
      </c>
      <c r="H633" s="131">
        <v>7200.9</v>
      </c>
      <c r="I633" s="135">
        <f t="shared" si="24"/>
        <v>99.998611303985555</v>
      </c>
    </row>
    <row r="634" spans="1:9" s="20" customFormat="1" ht="39" x14ac:dyDescent="0.3">
      <c r="A634" s="46">
        <v>627</v>
      </c>
      <c r="B634" s="85" t="s">
        <v>447</v>
      </c>
      <c r="C634" s="5">
        <v>906</v>
      </c>
      <c r="D634" s="57">
        <v>1101</v>
      </c>
      <c r="E634" s="2" t="s">
        <v>380</v>
      </c>
      <c r="F634" s="4"/>
      <c r="G634" s="29">
        <f>G635</f>
        <v>627.70000000000005</v>
      </c>
      <c r="H634" s="130">
        <f>H635</f>
        <v>625.625</v>
      </c>
      <c r="I634" s="136">
        <f t="shared" si="24"/>
        <v>99.669428070734426</v>
      </c>
    </row>
    <row r="635" spans="1:9" s="20" customFormat="1" ht="13" x14ac:dyDescent="0.25">
      <c r="A635" s="46">
        <v>628</v>
      </c>
      <c r="B635" s="91" t="s">
        <v>91</v>
      </c>
      <c r="C635" s="7">
        <v>906</v>
      </c>
      <c r="D635" s="58">
        <v>1101</v>
      </c>
      <c r="E635" s="4" t="s">
        <v>380</v>
      </c>
      <c r="F635" s="4" t="s">
        <v>90</v>
      </c>
      <c r="G635" s="65">
        <v>627.70000000000005</v>
      </c>
      <c r="H635" s="131">
        <v>625.625</v>
      </c>
      <c r="I635" s="135">
        <f t="shared" si="24"/>
        <v>99.669428070734426</v>
      </c>
    </row>
    <row r="636" spans="1:9" s="20" customFormat="1" ht="26" x14ac:dyDescent="0.3">
      <c r="A636" s="46">
        <v>629</v>
      </c>
      <c r="B636" s="85" t="s">
        <v>476</v>
      </c>
      <c r="C636" s="5">
        <v>906</v>
      </c>
      <c r="D636" s="57">
        <v>1101</v>
      </c>
      <c r="E636" s="2" t="s">
        <v>477</v>
      </c>
      <c r="F636" s="4"/>
      <c r="G636" s="29">
        <f>G637</f>
        <v>442</v>
      </c>
      <c r="H636" s="130">
        <f>H637</f>
        <v>442</v>
      </c>
      <c r="I636" s="136">
        <f t="shared" si="24"/>
        <v>100</v>
      </c>
    </row>
    <row r="637" spans="1:9" s="20" customFormat="1" ht="13" x14ac:dyDescent="0.25">
      <c r="A637" s="46">
        <v>630</v>
      </c>
      <c r="B637" s="91" t="s">
        <v>91</v>
      </c>
      <c r="C637" s="7">
        <v>906</v>
      </c>
      <c r="D637" s="58">
        <v>1101</v>
      </c>
      <c r="E637" s="4" t="s">
        <v>477</v>
      </c>
      <c r="F637" s="4" t="s">
        <v>90</v>
      </c>
      <c r="G637" s="65">
        <v>442</v>
      </c>
      <c r="H637" s="131">
        <v>442</v>
      </c>
      <c r="I637" s="135">
        <f t="shared" si="24"/>
        <v>100</v>
      </c>
    </row>
    <row r="638" spans="1:9" s="20" customFormat="1" ht="78" x14ac:dyDescent="0.3">
      <c r="A638" s="46">
        <v>631</v>
      </c>
      <c r="B638" s="92" t="s">
        <v>741</v>
      </c>
      <c r="C638" s="5">
        <v>906</v>
      </c>
      <c r="D638" s="57">
        <v>1101</v>
      </c>
      <c r="E638" s="2" t="s">
        <v>740</v>
      </c>
      <c r="F638" s="4"/>
      <c r="G638" s="29">
        <f>G639</f>
        <v>1471.3</v>
      </c>
      <c r="H638" s="130">
        <f>H639</f>
        <v>1471.3</v>
      </c>
      <c r="I638" s="136">
        <f t="shared" si="24"/>
        <v>100</v>
      </c>
    </row>
    <row r="639" spans="1:9" s="20" customFormat="1" ht="13" x14ac:dyDescent="0.25">
      <c r="A639" s="46">
        <v>632</v>
      </c>
      <c r="B639" s="91" t="s">
        <v>91</v>
      </c>
      <c r="C639" s="7">
        <v>906</v>
      </c>
      <c r="D639" s="58">
        <v>1101</v>
      </c>
      <c r="E639" s="4" t="s">
        <v>740</v>
      </c>
      <c r="F639" s="4" t="s">
        <v>90</v>
      </c>
      <c r="G639" s="71">
        <v>1471.3</v>
      </c>
      <c r="H639" s="132">
        <v>1471.3</v>
      </c>
      <c r="I639" s="135">
        <f t="shared" si="24"/>
        <v>100</v>
      </c>
    </row>
    <row r="640" spans="1:9" s="20" customFormat="1" ht="13" x14ac:dyDescent="0.3">
      <c r="A640" s="46">
        <v>633</v>
      </c>
      <c r="B640" s="85" t="s">
        <v>539</v>
      </c>
      <c r="C640" s="28">
        <v>906</v>
      </c>
      <c r="D640" s="100">
        <v>1103</v>
      </c>
      <c r="E640" s="110"/>
      <c r="F640" s="4"/>
      <c r="G640" s="29">
        <f>G641</f>
        <v>15188.5</v>
      </c>
      <c r="H640" s="130">
        <f>H641</f>
        <v>15188.5</v>
      </c>
      <c r="I640" s="136">
        <f t="shared" si="24"/>
        <v>100</v>
      </c>
    </row>
    <row r="641" spans="1:11" s="20" customFormat="1" ht="26" x14ac:dyDescent="0.3">
      <c r="A641" s="46">
        <v>634</v>
      </c>
      <c r="B641" s="92" t="s">
        <v>607</v>
      </c>
      <c r="C641" s="28">
        <v>906</v>
      </c>
      <c r="D641" s="100">
        <v>1103</v>
      </c>
      <c r="E641" s="10" t="s">
        <v>292</v>
      </c>
      <c r="F641" s="10"/>
      <c r="G641" s="29">
        <f>G642</f>
        <v>15188.5</v>
      </c>
      <c r="H641" s="130">
        <f>H642</f>
        <v>15188.5</v>
      </c>
      <c r="I641" s="136">
        <f t="shared" si="24"/>
        <v>100</v>
      </c>
      <c r="K641" s="128"/>
    </row>
    <row r="642" spans="1:11" s="20" customFormat="1" ht="26" x14ac:dyDescent="0.3">
      <c r="A642" s="46">
        <v>635</v>
      </c>
      <c r="B642" s="92" t="s">
        <v>640</v>
      </c>
      <c r="C642" s="28">
        <v>906</v>
      </c>
      <c r="D642" s="100">
        <v>1103</v>
      </c>
      <c r="E642" s="10" t="s">
        <v>293</v>
      </c>
      <c r="F642" s="10"/>
      <c r="G642" s="29">
        <f>G645+G643</f>
        <v>15188.5</v>
      </c>
      <c r="H642" s="130">
        <f>H645+H643</f>
        <v>15188.5</v>
      </c>
      <c r="I642" s="136">
        <f t="shared" si="24"/>
        <v>100</v>
      </c>
      <c r="J642" s="128"/>
    </row>
    <row r="643" spans="1:11" s="20" customFormat="1" ht="26" x14ac:dyDescent="0.3">
      <c r="A643" s="46">
        <v>636</v>
      </c>
      <c r="B643" s="85" t="s">
        <v>459</v>
      </c>
      <c r="C643" s="5">
        <v>906</v>
      </c>
      <c r="D643" s="57">
        <v>1103</v>
      </c>
      <c r="E643" s="10" t="s">
        <v>465</v>
      </c>
      <c r="F643" s="4"/>
      <c r="G643" s="29">
        <f>G644</f>
        <v>15122</v>
      </c>
      <c r="H643" s="130">
        <f>H644</f>
        <v>15122.07143</v>
      </c>
      <c r="I643" s="136">
        <f t="shared" si="24"/>
        <v>100.00047235815369</v>
      </c>
    </row>
    <row r="644" spans="1:11" s="20" customFormat="1" ht="13" x14ac:dyDescent="0.25">
      <c r="A644" s="46">
        <v>637</v>
      </c>
      <c r="B644" s="91" t="s">
        <v>91</v>
      </c>
      <c r="C644" s="44">
        <v>906</v>
      </c>
      <c r="D644" s="58">
        <v>1103</v>
      </c>
      <c r="E644" s="12" t="s">
        <v>465</v>
      </c>
      <c r="F644" s="4" t="s">
        <v>90</v>
      </c>
      <c r="G644" s="65">
        <f>13392+1730</f>
        <v>15122</v>
      </c>
      <c r="H644" s="131">
        <v>15122.07143</v>
      </c>
      <c r="I644" s="135">
        <f t="shared" si="24"/>
        <v>100.00047235815369</v>
      </c>
    </row>
    <row r="645" spans="1:11" s="20" customFormat="1" ht="65" x14ac:dyDescent="0.3">
      <c r="A645" s="46">
        <v>638</v>
      </c>
      <c r="B645" s="85" t="s">
        <v>659</v>
      </c>
      <c r="C645" s="28">
        <v>906</v>
      </c>
      <c r="D645" s="100">
        <v>1103</v>
      </c>
      <c r="E645" s="10" t="s">
        <v>540</v>
      </c>
      <c r="F645" s="10"/>
      <c r="G645" s="29">
        <f>G646</f>
        <v>66.5</v>
      </c>
      <c r="H645" s="130">
        <f>H646</f>
        <v>66.428569999999993</v>
      </c>
      <c r="I645" s="136">
        <f t="shared" si="24"/>
        <v>99.892586466165397</v>
      </c>
    </row>
    <row r="646" spans="1:11" s="20" customFormat="1" ht="13" x14ac:dyDescent="0.25">
      <c r="A646" s="46">
        <v>639</v>
      </c>
      <c r="B646" s="91" t="s">
        <v>91</v>
      </c>
      <c r="C646" s="44">
        <v>906</v>
      </c>
      <c r="D646" s="101">
        <v>1103</v>
      </c>
      <c r="E646" s="12" t="s">
        <v>540</v>
      </c>
      <c r="F646" s="12" t="s">
        <v>90</v>
      </c>
      <c r="G646" s="95">
        <f>57+9.5</f>
        <v>66.5</v>
      </c>
      <c r="H646" s="152">
        <v>66.428569999999993</v>
      </c>
      <c r="I646" s="135">
        <f t="shared" si="24"/>
        <v>99.892586466165397</v>
      </c>
    </row>
    <row r="647" spans="1:11" s="20" customFormat="1" ht="30" x14ac:dyDescent="0.3">
      <c r="A647" s="46">
        <v>640</v>
      </c>
      <c r="B647" s="24" t="s">
        <v>432</v>
      </c>
      <c r="C647" s="28">
        <v>908</v>
      </c>
      <c r="D647" s="58"/>
      <c r="E647" s="4"/>
      <c r="F647" s="4"/>
      <c r="G647" s="29">
        <f>G662+G648</f>
        <v>173869.30000000002</v>
      </c>
      <c r="H647" s="130">
        <f>H662+H648</f>
        <v>173172.61882</v>
      </c>
      <c r="I647" s="136">
        <f t="shared" si="24"/>
        <v>99.599307537328315</v>
      </c>
    </row>
    <row r="648" spans="1:11" s="20" customFormat="1" ht="13" x14ac:dyDescent="0.3">
      <c r="A648" s="46">
        <v>641</v>
      </c>
      <c r="B648" s="85" t="s">
        <v>16</v>
      </c>
      <c r="C648" s="28">
        <v>908</v>
      </c>
      <c r="D648" s="57">
        <v>503</v>
      </c>
      <c r="E648" s="2"/>
      <c r="F648" s="2"/>
      <c r="G648" s="29">
        <f>G649+G659</f>
        <v>3527.6</v>
      </c>
      <c r="H648" s="130">
        <f>H649+H659</f>
        <v>3527.4500000000003</v>
      </c>
      <c r="I648" s="136">
        <f t="shared" si="24"/>
        <v>99.995747817212845</v>
      </c>
    </row>
    <row r="649" spans="1:11" s="20" customFormat="1" ht="39" x14ac:dyDescent="0.3">
      <c r="A649" s="46">
        <v>642</v>
      </c>
      <c r="B649" s="85" t="s">
        <v>595</v>
      </c>
      <c r="C649" s="28">
        <v>908</v>
      </c>
      <c r="D649" s="57">
        <v>503</v>
      </c>
      <c r="E649" s="2" t="s">
        <v>201</v>
      </c>
      <c r="F649" s="2"/>
      <c r="G649" s="29">
        <f>G650</f>
        <v>3032</v>
      </c>
      <c r="H649" s="130">
        <f>H650</f>
        <v>3031.8500000000004</v>
      </c>
      <c r="I649" s="136">
        <f t="shared" si="24"/>
        <v>99.995052770448552</v>
      </c>
    </row>
    <row r="650" spans="1:11" s="20" customFormat="1" ht="26" x14ac:dyDescent="0.3">
      <c r="A650" s="46">
        <v>643</v>
      </c>
      <c r="B650" s="85" t="s">
        <v>482</v>
      </c>
      <c r="C650" s="28">
        <v>908</v>
      </c>
      <c r="D650" s="57">
        <v>503</v>
      </c>
      <c r="E650" s="2" t="s">
        <v>278</v>
      </c>
      <c r="F650" s="2"/>
      <c r="G650" s="29">
        <f>G651+G653+G655+G657</f>
        <v>3032</v>
      </c>
      <c r="H650" s="130">
        <f>H651+H653+H655+H657</f>
        <v>3031.8500000000004</v>
      </c>
      <c r="I650" s="136">
        <f t="shared" si="24"/>
        <v>99.995052770448552</v>
      </c>
    </row>
    <row r="651" spans="1:11" s="20" customFormat="1" ht="26" x14ac:dyDescent="0.3">
      <c r="A651" s="46">
        <v>644</v>
      </c>
      <c r="B651" s="85" t="s">
        <v>624</v>
      </c>
      <c r="C651" s="28">
        <v>908</v>
      </c>
      <c r="D651" s="57">
        <v>503</v>
      </c>
      <c r="E651" s="2" t="s">
        <v>623</v>
      </c>
      <c r="F651" s="2"/>
      <c r="G651" s="29">
        <f>G652</f>
        <v>575.5</v>
      </c>
      <c r="H651" s="130">
        <f>H652</f>
        <v>575.5</v>
      </c>
      <c r="I651" s="136">
        <f t="shared" ref="I651:I714" si="25">H651/G651*100</f>
        <v>100</v>
      </c>
    </row>
    <row r="652" spans="1:11" s="20" customFormat="1" ht="13" x14ac:dyDescent="0.25">
      <c r="A652" s="46">
        <v>645</v>
      </c>
      <c r="B652" s="91" t="s">
        <v>86</v>
      </c>
      <c r="C652" s="44">
        <v>908</v>
      </c>
      <c r="D652" s="58">
        <v>503</v>
      </c>
      <c r="E652" s="4" t="s">
        <v>623</v>
      </c>
      <c r="F652" s="4" t="s">
        <v>85</v>
      </c>
      <c r="G652" s="65">
        <v>575.5</v>
      </c>
      <c r="H652" s="131">
        <v>575.5</v>
      </c>
      <c r="I652" s="135">
        <f t="shared" si="25"/>
        <v>100</v>
      </c>
    </row>
    <row r="653" spans="1:11" s="20" customFormat="1" ht="13" x14ac:dyDescent="0.3">
      <c r="A653" s="46">
        <v>646</v>
      </c>
      <c r="B653" s="85" t="s">
        <v>674</v>
      </c>
      <c r="C653" s="28">
        <v>908</v>
      </c>
      <c r="D653" s="57">
        <v>503</v>
      </c>
      <c r="E653" s="2" t="s">
        <v>671</v>
      </c>
      <c r="F653" s="4"/>
      <c r="G653" s="29">
        <f>G654</f>
        <v>453.6</v>
      </c>
      <c r="H653" s="130">
        <f>H654</f>
        <v>453.57587000000001</v>
      </c>
      <c r="I653" s="136">
        <f t="shared" si="25"/>
        <v>99.994680335097001</v>
      </c>
    </row>
    <row r="654" spans="1:11" s="20" customFormat="1" ht="13" x14ac:dyDescent="0.25">
      <c r="A654" s="46">
        <v>647</v>
      </c>
      <c r="B654" s="91" t="s">
        <v>86</v>
      </c>
      <c r="C654" s="44">
        <v>908</v>
      </c>
      <c r="D654" s="58">
        <v>503</v>
      </c>
      <c r="E654" s="4" t="s">
        <v>671</v>
      </c>
      <c r="F654" s="4" t="s">
        <v>85</v>
      </c>
      <c r="G654" s="71">
        <v>453.6</v>
      </c>
      <c r="H654" s="132">
        <v>453.57587000000001</v>
      </c>
      <c r="I654" s="135">
        <f t="shared" si="25"/>
        <v>99.994680335097001</v>
      </c>
    </row>
    <row r="655" spans="1:11" s="20" customFormat="1" ht="26" x14ac:dyDescent="0.3">
      <c r="A655" s="46">
        <v>648</v>
      </c>
      <c r="B655" s="85" t="s">
        <v>675</v>
      </c>
      <c r="C655" s="28">
        <v>908</v>
      </c>
      <c r="D655" s="57">
        <v>503</v>
      </c>
      <c r="E655" s="2" t="s">
        <v>672</v>
      </c>
      <c r="F655" s="4"/>
      <c r="G655" s="29">
        <f>G656</f>
        <v>318.2</v>
      </c>
      <c r="H655" s="130">
        <f>H656</f>
        <v>318.07413000000003</v>
      </c>
      <c r="I655" s="136">
        <f t="shared" si="25"/>
        <v>99.960443117536158</v>
      </c>
    </row>
    <row r="656" spans="1:11" ht="15.75" customHeight="1" x14ac:dyDescent="0.25">
      <c r="A656" s="46">
        <v>649</v>
      </c>
      <c r="B656" s="91" t="s">
        <v>86</v>
      </c>
      <c r="C656" s="44">
        <v>908</v>
      </c>
      <c r="D656" s="58">
        <v>503</v>
      </c>
      <c r="E656" s="4" t="s">
        <v>672</v>
      </c>
      <c r="F656" s="4" t="s">
        <v>85</v>
      </c>
      <c r="G656" s="65">
        <v>318.2</v>
      </c>
      <c r="H656" s="131">
        <v>318.07413000000003</v>
      </c>
      <c r="I656" s="135">
        <f t="shared" si="25"/>
        <v>99.960443117536158</v>
      </c>
    </row>
    <row r="657" spans="1:9" ht="15" customHeight="1" x14ac:dyDescent="0.3">
      <c r="A657" s="46">
        <v>650</v>
      </c>
      <c r="B657" s="85" t="s">
        <v>676</v>
      </c>
      <c r="C657" s="28">
        <v>908</v>
      </c>
      <c r="D657" s="57">
        <v>503</v>
      </c>
      <c r="E657" s="2" t="s">
        <v>673</v>
      </c>
      <c r="F657" s="4"/>
      <c r="G657" s="29">
        <f>G658</f>
        <v>1684.7</v>
      </c>
      <c r="H657" s="130">
        <f>H658</f>
        <v>1684.7</v>
      </c>
      <c r="I657" s="136">
        <f t="shared" si="25"/>
        <v>100</v>
      </c>
    </row>
    <row r="658" spans="1:9" ht="13" x14ac:dyDescent="0.25">
      <c r="A658" s="46">
        <v>651</v>
      </c>
      <c r="B658" s="91" t="s">
        <v>86</v>
      </c>
      <c r="C658" s="44">
        <v>908</v>
      </c>
      <c r="D658" s="58">
        <v>503</v>
      </c>
      <c r="E658" s="4" t="s">
        <v>673</v>
      </c>
      <c r="F658" s="4" t="s">
        <v>85</v>
      </c>
      <c r="G658" s="71">
        <v>1684.7</v>
      </c>
      <c r="H658" s="132">
        <v>1684.7</v>
      </c>
      <c r="I658" s="135">
        <f t="shared" si="25"/>
        <v>100</v>
      </c>
    </row>
    <row r="659" spans="1:9" ht="13" x14ac:dyDescent="0.3">
      <c r="A659" s="46">
        <v>652</v>
      </c>
      <c r="B659" s="85" t="s">
        <v>156</v>
      </c>
      <c r="C659" s="28">
        <v>908</v>
      </c>
      <c r="D659" s="57">
        <v>503</v>
      </c>
      <c r="E659" s="2" t="s">
        <v>189</v>
      </c>
      <c r="F659" s="2"/>
      <c r="G659" s="29">
        <f>G660</f>
        <v>495.6</v>
      </c>
      <c r="H659" s="130">
        <f>H660</f>
        <v>495.6</v>
      </c>
      <c r="I659" s="136">
        <f t="shared" si="25"/>
        <v>100</v>
      </c>
    </row>
    <row r="660" spans="1:9" ht="26" x14ac:dyDescent="0.3">
      <c r="A660" s="46">
        <v>653</v>
      </c>
      <c r="B660" s="18" t="s">
        <v>697</v>
      </c>
      <c r="C660" s="28">
        <v>908</v>
      </c>
      <c r="D660" s="57">
        <v>503</v>
      </c>
      <c r="E660" s="2" t="s">
        <v>698</v>
      </c>
      <c r="F660" s="2"/>
      <c r="G660" s="29">
        <f>G661</f>
        <v>495.6</v>
      </c>
      <c r="H660" s="130">
        <f>H661</f>
        <v>495.6</v>
      </c>
      <c r="I660" s="136">
        <f t="shared" si="25"/>
        <v>100</v>
      </c>
    </row>
    <row r="661" spans="1:9" ht="13" x14ac:dyDescent="0.25">
      <c r="A661" s="46">
        <v>654</v>
      </c>
      <c r="B661" s="7" t="s">
        <v>91</v>
      </c>
      <c r="C661" s="44">
        <v>908</v>
      </c>
      <c r="D661" s="58">
        <v>503</v>
      </c>
      <c r="E661" s="4" t="s">
        <v>698</v>
      </c>
      <c r="F661" s="4" t="s">
        <v>90</v>
      </c>
      <c r="G661" s="65">
        <v>495.6</v>
      </c>
      <c r="H661" s="131">
        <v>495.6</v>
      </c>
      <c r="I661" s="135">
        <f t="shared" si="25"/>
        <v>100</v>
      </c>
    </row>
    <row r="662" spans="1:9" ht="18" customHeight="1" x14ac:dyDescent="0.3">
      <c r="A662" s="46">
        <v>655</v>
      </c>
      <c r="B662" s="24" t="s">
        <v>40</v>
      </c>
      <c r="C662" s="5">
        <v>908</v>
      </c>
      <c r="D662" s="1">
        <v>800</v>
      </c>
      <c r="E662" s="2"/>
      <c r="F662" s="2"/>
      <c r="G662" s="29">
        <f>G663+G705</f>
        <v>170341.7</v>
      </c>
      <c r="H662" s="130">
        <f>H663+H705</f>
        <v>169645.16881999999</v>
      </c>
      <c r="I662" s="136">
        <f t="shared" si="25"/>
        <v>99.591097670153573</v>
      </c>
    </row>
    <row r="663" spans="1:9" s="21" customFormat="1" ht="13" x14ac:dyDescent="0.3">
      <c r="A663" s="46">
        <v>656</v>
      </c>
      <c r="B663" s="5" t="s">
        <v>23</v>
      </c>
      <c r="C663" s="5">
        <v>908</v>
      </c>
      <c r="D663" s="1">
        <v>801</v>
      </c>
      <c r="E663" s="2"/>
      <c r="F663" s="2"/>
      <c r="G663" s="29">
        <f>G664+G690+G694</f>
        <v>142491</v>
      </c>
      <c r="H663" s="130">
        <f>H664+H690+H694</f>
        <v>141836.26105999999</v>
      </c>
      <c r="I663" s="136">
        <f t="shared" si="25"/>
        <v>99.540505056459693</v>
      </c>
    </row>
    <row r="664" spans="1:9" s="20" customFormat="1" ht="26" x14ac:dyDescent="0.3">
      <c r="A664" s="46">
        <v>657</v>
      </c>
      <c r="B664" s="92" t="s">
        <v>597</v>
      </c>
      <c r="C664" s="5">
        <v>908</v>
      </c>
      <c r="D664" s="1">
        <v>801</v>
      </c>
      <c r="E664" s="2" t="s">
        <v>209</v>
      </c>
      <c r="F664" s="2"/>
      <c r="G664" s="42">
        <f>G665</f>
        <v>138534.69999999998</v>
      </c>
      <c r="H664" s="158">
        <f>H665</f>
        <v>137883.65638999999</v>
      </c>
      <c r="I664" s="136">
        <f t="shared" si="25"/>
        <v>99.530050153499445</v>
      </c>
    </row>
    <row r="665" spans="1:9" ht="13" x14ac:dyDescent="0.3">
      <c r="A665" s="46">
        <v>658</v>
      </c>
      <c r="B665" s="28" t="s">
        <v>105</v>
      </c>
      <c r="C665" s="5">
        <v>908</v>
      </c>
      <c r="D665" s="1">
        <v>801</v>
      </c>
      <c r="E665" s="10" t="s">
        <v>208</v>
      </c>
      <c r="F665" s="2"/>
      <c r="G665" s="42">
        <f>G666+G668+G670+G672+G682+G680+G676+G678+G684+G686+G688</f>
        <v>138534.69999999998</v>
      </c>
      <c r="H665" s="158">
        <f>H666+H668+H670+H672+H682+H680+H676+H678+H684+H686+H688</f>
        <v>137883.65638999999</v>
      </c>
      <c r="I665" s="136">
        <f t="shared" si="25"/>
        <v>99.530050153499445</v>
      </c>
    </row>
    <row r="666" spans="1:9" s="20" customFormat="1" ht="12.75" customHeight="1" x14ac:dyDescent="0.3">
      <c r="A666" s="46">
        <v>659</v>
      </c>
      <c r="B666" s="5" t="s">
        <v>152</v>
      </c>
      <c r="C666" s="5">
        <v>908</v>
      </c>
      <c r="D666" s="1">
        <v>801</v>
      </c>
      <c r="E666" s="2" t="s">
        <v>642</v>
      </c>
      <c r="F666" s="2"/>
      <c r="G666" s="29">
        <f>G667</f>
        <v>24296</v>
      </c>
      <c r="H666" s="130">
        <f>H667</f>
        <v>24295.999919999998</v>
      </c>
      <c r="I666" s="136">
        <f t="shared" si="25"/>
        <v>99.999999670727689</v>
      </c>
    </row>
    <row r="667" spans="1:9" ht="13" x14ac:dyDescent="0.25">
      <c r="A667" s="46">
        <v>660</v>
      </c>
      <c r="B667" s="7" t="s">
        <v>91</v>
      </c>
      <c r="C667" s="7">
        <v>908</v>
      </c>
      <c r="D667" s="3">
        <v>801</v>
      </c>
      <c r="E667" s="4" t="s">
        <v>642</v>
      </c>
      <c r="F667" s="4" t="s">
        <v>90</v>
      </c>
      <c r="G667" s="65">
        <f>24501.6-205.6</f>
        <v>24296</v>
      </c>
      <c r="H667" s="131">
        <v>24295.999919999998</v>
      </c>
      <c r="I667" s="135">
        <f t="shared" si="25"/>
        <v>99.999999670727689</v>
      </c>
    </row>
    <row r="668" spans="1:9" ht="52" x14ac:dyDescent="0.3">
      <c r="A668" s="46">
        <v>661</v>
      </c>
      <c r="B668" s="85" t="s">
        <v>153</v>
      </c>
      <c r="C668" s="5">
        <v>908</v>
      </c>
      <c r="D668" s="1">
        <v>801</v>
      </c>
      <c r="E668" s="2" t="s">
        <v>207</v>
      </c>
      <c r="F668" s="2"/>
      <c r="G668" s="29">
        <f>G669</f>
        <v>21437.8</v>
      </c>
      <c r="H668" s="130">
        <f>H669</f>
        <v>21437.79967</v>
      </c>
      <c r="I668" s="136">
        <f t="shared" si="25"/>
        <v>99.999998460662937</v>
      </c>
    </row>
    <row r="669" spans="1:9" ht="12.75" customHeight="1" x14ac:dyDescent="0.25">
      <c r="A669" s="46">
        <v>662</v>
      </c>
      <c r="B669" s="7" t="s">
        <v>86</v>
      </c>
      <c r="C669" s="7">
        <v>908</v>
      </c>
      <c r="D669" s="3">
        <v>801</v>
      </c>
      <c r="E669" s="4" t="s">
        <v>207</v>
      </c>
      <c r="F669" s="4" t="s">
        <v>85</v>
      </c>
      <c r="G669" s="65">
        <v>21437.8</v>
      </c>
      <c r="H669" s="131">
        <v>21437.79967</v>
      </c>
      <c r="I669" s="135">
        <f t="shared" si="25"/>
        <v>99.999998460662937</v>
      </c>
    </row>
    <row r="670" spans="1:9" ht="26" x14ac:dyDescent="0.3">
      <c r="A670" s="46">
        <v>663</v>
      </c>
      <c r="B670" s="5" t="s">
        <v>154</v>
      </c>
      <c r="C670" s="5">
        <v>908</v>
      </c>
      <c r="D670" s="1">
        <v>801</v>
      </c>
      <c r="E670" s="2" t="s">
        <v>210</v>
      </c>
      <c r="F670" s="2"/>
      <c r="G670" s="29">
        <f>G671</f>
        <v>83704.3</v>
      </c>
      <c r="H670" s="130">
        <f>H671</f>
        <v>83704.3</v>
      </c>
      <c r="I670" s="136">
        <f t="shared" si="25"/>
        <v>100</v>
      </c>
    </row>
    <row r="671" spans="1:9" ht="13" x14ac:dyDescent="0.25">
      <c r="A671" s="46">
        <v>664</v>
      </c>
      <c r="B671" s="7" t="s">
        <v>86</v>
      </c>
      <c r="C671" s="7">
        <v>908</v>
      </c>
      <c r="D671" s="3">
        <v>801</v>
      </c>
      <c r="E671" s="4" t="s">
        <v>210</v>
      </c>
      <c r="F671" s="4" t="s">
        <v>85</v>
      </c>
      <c r="G671" s="65">
        <v>83704.3</v>
      </c>
      <c r="H671" s="131">
        <v>83704.3</v>
      </c>
      <c r="I671" s="135">
        <f t="shared" si="25"/>
        <v>100</v>
      </c>
    </row>
    <row r="672" spans="1:9" ht="13" x14ac:dyDescent="0.3">
      <c r="A672" s="46">
        <v>665</v>
      </c>
      <c r="B672" s="5" t="s">
        <v>38</v>
      </c>
      <c r="C672" s="5">
        <v>908</v>
      </c>
      <c r="D672" s="1">
        <v>801</v>
      </c>
      <c r="E672" s="2" t="s">
        <v>643</v>
      </c>
      <c r="F672" s="2"/>
      <c r="G672" s="48">
        <f>G674+G673+G675</f>
        <v>513.70000000000005</v>
      </c>
      <c r="H672" s="157">
        <f>H674+H673+H675</f>
        <v>513.65679999999998</v>
      </c>
      <c r="I672" s="136">
        <f t="shared" si="25"/>
        <v>99.991590422425531</v>
      </c>
    </row>
    <row r="673" spans="1:9" ht="26" x14ac:dyDescent="0.25">
      <c r="A673" s="46">
        <v>666</v>
      </c>
      <c r="B673" s="7" t="s">
        <v>77</v>
      </c>
      <c r="C673" s="7">
        <v>908</v>
      </c>
      <c r="D673" s="3">
        <v>801</v>
      </c>
      <c r="E673" s="4" t="s">
        <v>643</v>
      </c>
      <c r="F673" s="4" t="s">
        <v>78</v>
      </c>
      <c r="G673" s="65">
        <f>115-24</f>
        <v>91</v>
      </c>
      <c r="H673" s="131">
        <v>91</v>
      </c>
      <c r="I673" s="135">
        <f t="shared" si="25"/>
        <v>100</v>
      </c>
    </row>
    <row r="674" spans="1:9" ht="13" x14ac:dyDescent="0.25">
      <c r="A674" s="46">
        <v>667</v>
      </c>
      <c r="B674" s="7" t="s">
        <v>86</v>
      </c>
      <c r="C674" s="7">
        <v>908</v>
      </c>
      <c r="D674" s="3">
        <v>801</v>
      </c>
      <c r="E674" s="4" t="s">
        <v>643</v>
      </c>
      <c r="F674" s="4" t="s">
        <v>85</v>
      </c>
      <c r="G674" s="65">
        <v>377.7</v>
      </c>
      <c r="H674" s="131">
        <v>377.65679999999998</v>
      </c>
      <c r="I674" s="135">
        <f t="shared" si="25"/>
        <v>99.988562351072275</v>
      </c>
    </row>
    <row r="675" spans="1:9" ht="13" x14ac:dyDescent="0.25">
      <c r="A675" s="46">
        <v>668</v>
      </c>
      <c r="B675" s="7" t="s">
        <v>91</v>
      </c>
      <c r="C675" s="7">
        <v>908</v>
      </c>
      <c r="D675" s="3">
        <v>801</v>
      </c>
      <c r="E675" s="4" t="s">
        <v>643</v>
      </c>
      <c r="F675" s="4" t="s">
        <v>90</v>
      </c>
      <c r="G675" s="65">
        <v>45</v>
      </c>
      <c r="H675" s="131">
        <v>45</v>
      </c>
      <c r="I675" s="135">
        <f t="shared" si="25"/>
        <v>100</v>
      </c>
    </row>
    <row r="676" spans="1:9" ht="52" x14ac:dyDescent="0.3">
      <c r="A676" s="46">
        <v>669</v>
      </c>
      <c r="B676" s="85" t="s">
        <v>375</v>
      </c>
      <c r="C676" s="5">
        <v>908</v>
      </c>
      <c r="D676" s="57">
        <v>801</v>
      </c>
      <c r="E676" s="2" t="s">
        <v>212</v>
      </c>
      <c r="F676" s="4"/>
      <c r="G676" s="29">
        <f>G677</f>
        <v>2007.6</v>
      </c>
      <c r="H676" s="130">
        <f>H677</f>
        <v>1357.5</v>
      </c>
      <c r="I676" s="136">
        <f t="shared" si="25"/>
        <v>67.618051404662282</v>
      </c>
    </row>
    <row r="677" spans="1:9" ht="13" x14ac:dyDescent="0.25">
      <c r="A677" s="46">
        <v>670</v>
      </c>
      <c r="B677" s="91" t="s">
        <v>86</v>
      </c>
      <c r="C677" s="7">
        <v>908</v>
      </c>
      <c r="D677" s="58">
        <v>801</v>
      </c>
      <c r="E677" s="4" t="s">
        <v>212</v>
      </c>
      <c r="F677" s="4" t="s">
        <v>85</v>
      </c>
      <c r="G677" s="65">
        <v>2007.6</v>
      </c>
      <c r="H677" s="131">
        <v>1357.5</v>
      </c>
      <c r="I677" s="135">
        <f t="shared" si="25"/>
        <v>67.618051404662282</v>
      </c>
    </row>
    <row r="678" spans="1:9" ht="78" x14ac:dyDescent="0.3">
      <c r="A678" s="46">
        <v>671</v>
      </c>
      <c r="B678" s="92" t="s">
        <v>588</v>
      </c>
      <c r="C678" s="5">
        <v>908</v>
      </c>
      <c r="D678" s="87">
        <v>801</v>
      </c>
      <c r="E678" s="10" t="s">
        <v>587</v>
      </c>
      <c r="F678" s="2"/>
      <c r="G678" s="29">
        <f>G679</f>
        <v>279</v>
      </c>
      <c r="H678" s="130">
        <f>H679</f>
        <v>279</v>
      </c>
      <c r="I678" s="136">
        <f t="shared" si="25"/>
        <v>100</v>
      </c>
    </row>
    <row r="679" spans="1:9" ht="13" x14ac:dyDescent="0.25">
      <c r="A679" s="46">
        <v>672</v>
      </c>
      <c r="B679" s="91" t="s">
        <v>86</v>
      </c>
      <c r="C679" s="7">
        <v>908</v>
      </c>
      <c r="D679" s="88">
        <v>801</v>
      </c>
      <c r="E679" s="12" t="s">
        <v>587</v>
      </c>
      <c r="F679" s="4" t="s">
        <v>85</v>
      </c>
      <c r="G679" s="71">
        <v>279</v>
      </c>
      <c r="H679" s="132">
        <v>279</v>
      </c>
      <c r="I679" s="135">
        <f t="shared" si="25"/>
        <v>100</v>
      </c>
    </row>
    <row r="680" spans="1:9" ht="52" x14ac:dyDescent="0.3">
      <c r="A680" s="46">
        <v>673</v>
      </c>
      <c r="B680" s="92" t="s">
        <v>657</v>
      </c>
      <c r="C680" s="5">
        <v>908</v>
      </c>
      <c r="D680" s="87">
        <v>801</v>
      </c>
      <c r="E680" s="10" t="s">
        <v>581</v>
      </c>
      <c r="F680" s="2"/>
      <c r="G680" s="29">
        <f>G681</f>
        <v>97</v>
      </c>
      <c r="H680" s="130">
        <f>H681</f>
        <v>97</v>
      </c>
      <c r="I680" s="136">
        <f t="shared" si="25"/>
        <v>100</v>
      </c>
    </row>
    <row r="681" spans="1:9" ht="13" x14ac:dyDescent="0.25">
      <c r="A681" s="46">
        <v>674</v>
      </c>
      <c r="B681" s="91" t="s">
        <v>91</v>
      </c>
      <c r="C681" s="7">
        <v>908</v>
      </c>
      <c r="D681" s="88">
        <v>801</v>
      </c>
      <c r="E681" s="12" t="s">
        <v>581</v>
      </c>
      <c r="F681" s="4" t="s">
        <v>90</v>
      </c>
      <c r="G681" s="125">
        <v>97</v>
      </c>
      <c r="H681" s="154">
        <v>97</v>
      </c>
      <c r="I681" s="135">
        <f t="shared" si="25"/>
        <v>100</v>
      </c>
    </row>
    <row r="682" spans="1:9" ht="26" x14ac:dyDescent="0.3">
      <c r="A682" s="46">
        <v>675</v>
      </c>
      <c r="B682" s="85" t="s">
        <v>658</v>
      </c>
      <c r="C682" s="5">
        <v>908</v>
      </c>
      <c r="D682" s="87">
        <v>801</v>
      </c>
      <c r="E682" s="10" t="s">
        <v>451</v>
      </c>
      <c r="F682" s="33"/>
      <c r="G682" s="29">
        <f>G683</f>
        <v>549.6</v>
      </c>
      <c r="H682" s="130">
        <f>H683</f>
        <v>548.75</v>
      </c>
      <c r="I682" s="136">
        <f t="shared" si="25"/>
        <v>99.845342066957784</v>
      </c>
    </row>
    <row r="683" spans="1:9" ht="13" x14ac:dyDescent="0.25">
      <c r="A683" s="46">
        <v>676</v>
      </c>
      <c r="B683" s="91" t="s">
        <v>86</v>
      </c>
      <c r="C683" s="7">
        <v>908</v>
      </c>
      <c r="D683" s="88">
        <v>801</v>
      </c>
      <c r="E683" s="12" t="s">
        <v>451</v>
      </c>
      <c r="F683" s="4" t="s">
        <v>85</v>
      </c>
      <c r="G683" s="71">
        <v>549.6</v>
      </c>
      <c r="H683" s="132">
        <v>548.75</v>
      </c>
      <c r="I683" s="135">
        <f t="shared" si="25"/>
        <v>99.845342066957784</v>
      </c>
    </row>
    <row r="684" spans="1:9" ht="91" x14ac:dyDescent="0.3">
      <c r="A684" s="46">
        <v>677</v>
      </c>
      <c r="B684" s="92" t="s">
        <v>630</v>
      </c>
      <c r="C684" s="5">
        <v>908</v>
      </c>
      <c r="D684" s="87">
        <v>801</v>
      </c>
      <c r="E684" s="10" t="s">
        <v>629</v>
      </c>
      <c r="F684" s="2"/>
      <c r="G684" s="29">
        <f>G685</f>
        <v>69.8</v>
      </c>
      <c r="H684" s="130">
        <f>H685</f>
        <v>69.75</v>
      </c>
      <c r="I684" s="136">
        <f t="shared" si="25"/>
        <v>99.92836676217766</v>
      </c>
    </row>
    <row r="685" spans="1:9" ht="13" x14ac:dyDescent="0.25">
      <c r="A685" s="46">
        <v>678</v>
      </c>
      <c r="B685" s="91" t="s">
        <v>86</v>
      </c>
      <c r="C685" s="7">
        <v>908</v>
      </c>
      <c r="D685" s="88">
        <v>801</v>
      </c>
      <c r="E685" s="12" t="s">
        <v>629</v>
      </c>
      <c r="F685" s="4" t="s">
        <v>85</v>
      </c>
      <c r="G685" s="65">
        <v>69.8</v>
      </c>
      <c r="H685" s="131">
        <v>69.75</v>
      </c>
      <c r="I685" s="135">
        <f t="shared" si="25"/>
        <v>99.92836676217766</v>
      </c>
    </row>
    <row r="686" spans="1:9" ht="65" x14ac:dyDescent="0.3">
      <c r="A686" s="46">
        <v>679</v>
      </c>
      <c r="B686" s="92" t="s">
        <v>628</v>
      </c>
      <c r="C686" s="5">
        <v>908</v>
      </c>
      <c r="D686" s="87">
        <v>801</v>
      </c>
      <c r="E686" s="10" t="s">
        <v>627</v>
      </c>
      <c r="F686" s="2"/>
      <c r="G686" s="29">
        <f>G687</f>
        <v>24.3</v>
      </c>
      <c r="H686" s="130">
        <f>H687</f>
        <v>24.3</v>
      </c>
      <c r="I686" s="136">
        <f t="shared" si="25"/>
        <v>100</v>
      </c>
    </row>
    <row r="687" spans="1:9" ht="13" x14ac:dyDescent="0.25">
      <c r="A687" s="46">
        <v>680</v>
      </c>
      <c r="B687" s="91" t="s">
        <v>91</v>
      </c>
      <c r="C687" s="7">
        <v>908</v>
      </c>
      <c r="D687" s="88">
        <v>801</v>
      </c>
      <c r="E687" s="12" t="s">
        <v>627</v>
      </c>
      <c r="F687" s="4" t="s">
        <v>90</v>
      </c>
      <c r="G687" s="31">
        <v>24.3</v>
      </c>
      <c r="H687" s="151">
        <v>24.3</v>
      </c>
      <c r="I687" s="135">
        <f t="shared" si="25"/>
        <v>100</v>
      </c>
    </row>
    <row r="688" spans="1:9" ht="26" x14ac:dyDescent="0.3">
      <c r="A688" s="46">
        <v>681</v>
      </c>
      <c r="B688" s="85" t="s">
        <v>687</v>
      </c>
      <c r="C688" s="5">
        <v>908</v>
      </c>
      <c r="D688" s="87">
        <v>801</v>
      </c>
      <c r="E688" s="10" t="s">
        <v>686</v>
      </c>
      <c r="F688" s="4"/>
      <c r="G688" s="31">
        <f>G689</f>
        <v>5555.6</v>
      </c>
      <c r="H688" s="151">
        <f>H689</f>
        <v>5555.6</v>
      </c>
      <c r="I688" s="136">
        <f t="shared" si="25"/>
        <v>100</v>
      </c>
    </row>
    <row r="689" spans="1:9" ht="13" x14ac:dyDescent="0.25">
      <c r="A689" s="46">
        <v>682</v>
      </c>
      <c r="B689" s="91" t="s">
        <v>91</v>
      </c>
      <c r="C689" s="7">
        <v>908</v>
      </c>
      <c r="D689" s="88">
        <v>801</v>
      </c>
      <c r="E689" s="12" t="s">
        <v>686</v>
      </c>
      <c r="F689" s="4" t="s">
        <v>90</v>
      </c>
      <c r="G689" s="125">
        <v>5555.6</v>
      </c>
      <c r="H689" s="154">
        <v>5555.6</v>
      </c>
      <c r="I689" s="135">
        <f t="shared" si="25"/>
        <v>100</v>
      </c>
    </row>
    <row r="690" spans="1:9" ht="39" x14ac:dyDescent="0.3">
      <c r="A690" s="46">
        <v>683</v>
      </c>
      <c r="B690" s="85" t="s">
        <v>595</v>
      </c>
      <c r="C690" s="5">
        <v>908</v>
      </c>
      <c r="D690" s="87">
        <v>801</v>
      </c>
      <c r="E690" s="2" t="s">
        <v>201</v>
      </c>
      <c r="F690" s="4"/>
      <c r="G690" s="29">
        <f t="shared" ref="G690:H692" si="26">G691</f>
        <v>544.70000000000005</v>
      </c>
      <c r="H690" s="130">
        <f t="shared" si="26"/>
        <v>541.00467000000003</v>
      </c>
      <c r="I690" s="136">
        <f t="shared" si="25"/>
        <v>99.321584358362401</v>
      </c>
    </row>
    <row r="691" spans="1:9" ht="26" x14ac:dyDescent="0.3">
      <c r="A691" s="46">
        <v>684</v>
      </c>
      <c r="B691" s="85" t="s">
        <v>243</v>
      </c>
      <c r="C691" s="5">
        <v>908</v>
      </c>
      <c r="D691" s="57">
        <v>801</v>
      </c>
      <c r="E691" s="33" t="s">
        <v>244</v>
      </c>
      <c r="F691" s="2"/>
      <c r="G691" s="29">
        <f t="shared" si="26"/>
        <v>544.70000000000005</v>
      </c>
      <c r="H691" s="130">
        <f t="shared" si="26"/>
        <v>541.00467000000003</v>
      </c>
      <c r="I691" s="136">
        <f t="shared" si="25"/>
        <v>99.321584358362401</v>
      </c>
    </row>
    <row r="692" spans="1:9" ht="26" x14ac:dyDescent="0.3">
      <c r="A692" s="46">
        <v>685</v>
      </c>
      <c r="B692" s="85" t="s">
        <v>619</v>
      </c>
      <c r="C692" s="5">
        <v>908</v>
      </c>
      <c r="D692" s="87">
        <v>801</v>
      </c>
      <c r="E692" s="10" t="s">
        <v>620</v>
      </c>
      <c r="F692" s="4"/>
      <c r="G692" s="29">
        <f t="shared" si="26"/>
        <v>544.70000000000005</v>
      </c>
      <c r="H692" s="130">
        <f t="shared" si="26"/>
        <v>541.00467000000003</v>
      </c>
      <c r="I692" s="136">
        <f t="shared" si="25"/>
        <v>99.321584358362401</v>
      </c>
    </row>
    <row r="693" spans="1:9" s="21" customFormat="1" ht="13" x14ac:dyDescent="0.3">
      <c r="A693" s="46">
        <v>686</v>
      </c>
      <c r="B693" s="91" t="s">
        <v>86</v>
      </c>
      <c r="C693" s="7">
        <v>908</v>
      </c>
      <c r="D693" s="88">
        <v>801</v>
      </c>
      <c r="E693" s="12" t="s">
        <v>620</v>
      </c>
      <c r="F693" s="4" t="s">
        <v>85</v>
      </c>
      <c r="G693" s="65">
        <v>544.70000000000005</v>
      </c>
      <c r="H693" s="131">
        <v>541.00467000000003</v>
      </c>
      <c r="I693" s="135">
        <f t="shared" si="25"/>
        <v>99.321584358362401</v>
      </c>
    </row>
    <row r="694" spans="1:9" s="21" customFormat="1" ht="13" x14ac:dyDescent="0.3">
      <c r="A694" s="46">
        <v>687</v>
      </c>
      <c r="B694" s="102" t="s">
        <v>156</v>
      </c>
      <c r="C694" s="7">
        <v>908</v>
      </c>
      <c r="D694" s="87">
        <v>801</v>
      </c>
      <c r="E694" s="96" t="s">
        <v>189</v>
      </c>
      <c r="F694" s="4"/>
      <c r="G694" s="29">
        <f>G695+G697+G699+G703+G701</f>
        <v>3411.6000000000004</v>
      </c>
      <c r="H694" s="130">
        <f>H695+H697+H699+H703+H701</f>
        <v>3411.6000000000004</v>
      </c>
      <c r="I694" s="136">
        <f t="shared" si="25"/>
        <v>100</v>
      </c>
    </row>
    <row r="695" spans="1:9" s="21" customFormat="1" ht="26" x14ac:dyDescent="0.3">
      <c r="A695" s="46">
        <v>688</v>
      </c>
      <c r="B695" s="85" t="s">
        <v>715</v>
      </c>
      <c r="C695" s="7">
        <v>908</v>
      </c>
      <c r="D695" s="87">
        <v>801</v>
      </c>
      <c r="E695" s="10" t="s">
        <v>716</v>
      </c>
      <c r="F695" s="4"/>
      <c r="G695" s="29">
        <f>G696</f>
        <v>227.6</v>
      </c>
      <c r="H695" s="130">
        <f>H696</f>
        <v>227.6</v>
      </c>
      <c r="I695" s="136">
        <f t="shared" si="25"/>
        <v>100</v>
      </c>
    </row>
    <row r="696" spans="1:9" s="21" customFormat="1" ht="13" x14ac:dyDescent="0.3">
      <c r="A696" s="46">
        <v>689</v>
      </c>
      <c r="B696" s="91" t="s">
        <v>86</v>
      </c>
      <c r="C696" s="7">
        <v>908</v>
      </c>
      <c r="D696" s="88">
        <v>801</v>
      </c>
      <c r="E696" s="12" t="s">
        <v>716</v>
      </c>
      <c r="F696" s="4" t="s">
        <v>85</v>
      </c>
      <c r="G696" s="65">
        <v>227.6</v>
      </c>
      <c r="H696" s="131">
        <v>227.6</v>
      </c>
      <c r="I696" s="135">
        <f t="shared" si="25"/>
        <v>100</v>
      </c>
    </row>
    <row r="697" spans="1:9" s="21" customFormat="1" ht="26" x14ac:dyDescent="0.3">
      <c r="A697" s="46">
        <v>690</v>
      </c>
      <c r="B697" s="85" t="s">
        <v>717</v>
      </c>
      <c r="C697" s="7">
        <v>908</v>
      </c>
      <c r="D697" s="87">
        <v>801</v>
      </c>
      <c r="E697" s="10" t="s">
        <v>718</v>
      </c>
      <c r="F697" s="4"/>
      <c r="G697" s="29">
        <f>G698</f>
        <v>491.3</v>
      </c>
      <c r="H697" s="130">
        <f>H698</f>
        <v>491.3</v>
      </c>
      <c r="I697" s="136">
        <f t="shared" si="25"/>
        <v>100</v>
      </c>
    </row>
    <row r="698" spans="1:9" s="21" customFormat="1" ht="13" x14ac:dyDescent="0.3">
      <c r="A698" s="46">
        <v>691</v>
      </c>
      <c r="B698" s="91" t="s">
        <v>86</v>
      </c>
      <c r="C698" s="7">
        <v>908</v>
      </c>
      <c r="D698" s="88">
        <v>801</v>
      </c>
      <c r="E698" s="12" t="s">
        <v>718</v>
      </c>
      <c r="F698" s="4" t="s">
        <v>85</v>
      </c>
      <c r="G698" s="65">
        <v>491.3</v>
      </c>
      <c r="H698" s="131">
        <v>491.3</v>
      </c>
      <c r="I698" s="135">
        <f t="shared" si="25"/>
        <v>100</v>
      </c>
    </row>
    <row r="699" spans="1:9" s="21" customFormat="1" ht="26" x14ac:dyDescent="0.3">
      <c r="A699" s="46">
        <v>692</v>
      </c>
      <c r="B699" s="85" t="s">
        <v>719</v>
      </c>
      <c r="C699" s="7">
        <v>908</v>
      </c>
      <c r="D699" s="87">
        <v>801</v>
      </c>
      <c r="E699" s="10" t="s">
        <v>720</v>
      </c>
      <c r="F699" s="4"/>
      <c r="G699" s="29">
        <f>G700</f>
        <v>417.3</v>
      </c>
      <c r="H699" s="130">
        <f>H700</f>
        <v>417.3</v>
      </c>
      <c r="I699" s="136">
        <f t="shared" si="25"/>
        <v>100</v>
      </c>
    </row>
    <row r="700" spans="1:9" s="21" customFormat="1" ht="13" x14ac:dyDescent="0.3">
      <c r="A700" s="46">
        <v>693</v>
      </c>
      <c r="B700" s="91" t="s">
        <v>86</v>
      </c>
      <c r="C700" s="7">
        <v>908</v>
      </c>
      <c r="D700" s="88">
        <v>801</v>
      </c>
      <c r="E700" s="12" t="s">
        <v>720</v>
      </c>
      <c r="F700" s="4" t="s">
        <v>85</v>
      </c>
      <c r="G700" s="65">
        <v>417.3</v>
      </c>
      <c r="H700" s="131">
        <v>417.3</v>
      </c>
      <c r="I700" s="135">
        <f t="shared" si="25"/>
        <v>100</v>
      </c>
    </row>
    <row r="701" spans="1:9" s="21" customFormat="1" ht="26" x14ac:dyDescent="0.3">
      <c r="A701" s="46">
        <v>694</v>
      </c>
      <c r="B701" s="92" t="s">
        <v>738</v>
      </c>
      <c r="C701" s="5">
        <v>908</v>
      </c>
      <c r="D701" s="87">
        <v>801</v>
      </c>
      <c r="E701" s="10" t="s">
        <v>733</v>
      </c>
      <c r="F701" s="2"/>
      <c r="G701" s="29">
        <f>G702</f>
        <v>1137</v>
      </c>
      <c r="H701" s="130">
        <f>H702</f>
        <v>1137</v>
      </c>
      <c r="I701" s="136">
        <f t="shared" si="25"/>
        <v>100</v>
      </c>
    </row>
    <row r="702" spans="1:9" s="21" customFormat="1" ht="13" x14ac:dyDescent="0.3">
      <c r="A702" s="46">
        <v>695</v>
      </c>
      <c r="B702" s="91" t="s">
        <v>86</v>
      </c>
      <c r="C702" s="7">
        <v>908</v>
      </c>
      <c r="D702" s="88">
        <v>801</v>
      </c>
      <c r="E702" s="12" t="s">
        <v>733</v>
      </c>
      <c r="F702" s="4" t="s">
        <v>85</v>
      </c>
      <c r="G702" s="65">
        <v>1137</v>
      </c>
      <c r="H702" s="131">
        <v>1137</v>
      </c>
      <c r="I702" s="135">
        <f t="shared" si="25"/>
        <v>100</v>
      </c>
    </row>
    <row r="703" spans="1:9" s="21" customFormat="1" ht="39" x14ac:dyDescent="0.3">
      <c r="A703" s="46">
        <v>696</v>
      </c>
      <c r="B703" s="85" t="s">
        <v>721</v>
      </c>
      <c r="C703" s="7">
        <v>908</v>
      </c>
      <c r="D703" s="87">
        <v>801</v>
      </c>
      <c r="E703" s="10" t="s">
        <v>722</v>
      </c>
      <c r="F703" s="4"/>
      <c r="G703" s="29">
        <f>G704</f>
        <v>1138.4000000000001</v>
      </c>
      <c r="H703" s="130">
        <f>H704</f>
        <v>1138.4000000000001</v>
      </c>
      <c r="I703" s="136">
        <f t="shared" si="25"/>
        <v>100</v>
      </c>
    </row>
    <row r="704" spans="1:9" s="21" customFormat="1" ht="13" x14ac:dyDescent="0.3">
      <c r="A704" s="46">
        <v>697</v>
      </c>
      <c r="B704" s="91" t="s">
        <v>86</v>
      </c>
      <c r="C704" s="7">
        <v>908</v>
      </c>
      <c r="D704" s="88">
        <v>801</v>
      </c>
      <c r="E704" s="12" t="s">
        <v>722</v>
      </c>
      <c r="F704" s="4" t="s">
        <v>85</v>
      </c>
      <c r="G704" s="65">
        <v>1138.4000000000001</v>
      </c>
      <c r="H704" s="131">
        <v>1138.4000000000001</v>
      </c>
      <c r="I704" s="135">
        <f t="shared" si="25"/>
        <v>100</v>
      </c>
    </row>
    <row r="705" spans="1:9" s="21" customFormat="1" ht="15" x14ac:dyDescent="0.3">
      <c r="A705" s="46">
        <v>698</v>
      </c>
      <c r="B705" s="49" t="s">
        <v>89</v>
      </c>
      <c r="C705" s="5">
        <v>908</v>
      </c>
      <c r="D705" s="56" t="s">
        <v>87</v>
      </c>
      <c r="E705" s="47" t="s">
        <v>88</v>
      </c>
      <c r="F705" s="47" t="s">
        <v>88</v>
      </c>
      <c r="G705" s="29">
        <f>G707+G711</f>
        <v>27850.699999999997</v>
      </c>
      <c r="H705" s="130">
        <f>H707+H711</f>
        <v>27808.907759999998</v>
      </c>
      <c r="I705" s="136">
        <f t="shared" si="25"/>
        <v>99.849941868606535</v>
      </c>
    </row>
    <row r="706" spans="1:9" ht="26" x14ac:dyDescent="0.3">
      <c r="A706" s="46">
        <v>699</v>
      </c>
      <c r="B706" s="28" t="s">
        <v>597</v>
      </c>
      <c r="C706" s="5">
        <v>908</v>
      </c>
      <c r="D706" s="56" t="s">
        <v>87</v>
      </c>
      <c r="E706" s="2" t="s">
        <v>209</v>
      </c>
      <c r="F706" s="47"/>
      <c r="G706" s="29">
        <f>G707</f>
        <v>27770.1</v>
      </c>
      <c r="H706" s="130">
        <f>H707</f>
        <v>27728.30776</v>
      </c>
      <c r="I706" s="136">
        <f t="shared" si="25"/>
        <v>99.849506339552249</v>
      </c>
    </row>
    <row r="707" spans="1:9" ht="39" x14ac:dyDescent="0.3">
      <c r="A707" s="46">
        <v>700</v>
      </c>
      <c r="B707" s="28" t="s">
        <v>631</v>
      </c>
      <c r="C707" s="5">
        <v>908</v>
      </c>
      <c r="D707" s="1">
        <v>804</v>
      </c>
      <c r="E707" s="2" t="s">
        <v>214</v>
      </c>
      <c r="F707" s="2"/>
      <c r="G707" s="29">
        <f>G708</f>
        <v>27770.1</v>
      </c>
      <c r="H707" s="130">
        <f>H708</f>
        <v>27728.30776</v>
      </c>
      <c r="I707" s="136">
        <f t="shared" si="25"/>
        <v>99.849506339552249</v>
      </c>
    </row>
    <row r="708" spans="1:9" ht="26" x14ac:dyDescent="0.3">
      <c r="A708" s="46">
        <v>701</v>
      </c>
      <c r="B708" s="5" t="s">
        <v>155</v>
      </c>
      <c r="C708" s="5">
        <v>908</v>
      </c>
      <c r="D708" s="1">
        <v>804</v>
      </c>
      <c r="E708" s="2" t="s">
        <v>650</v>
      </c>
      <c r="F708" s="2"/>
      <c r="G708" s="29">
        <f>G709+G710</f>
        <v>27770.1</v>
      </c>
      <c r="H708" s="130">
        <f>H709+H710</f>
        <v>27728.30776</v>
      </c>
      <c r="I708" s="136">
        <f t="shared" si="25"/>
        <v>99.849506339552249</v>
      </c>
    </row>
    <row r="709" spans="1:9" ht="13" x14ac:dyDescent="0.25">
      <c r="A709" s="46">
        <v>702</v>
      </c>
      <c r="B709" s="7" t="s">
        <v>45</v>
      </c>
      <c r="C709" s="7">
        <v>908</v>
      </c>
      <c r="D709" s="3">
        <v>804</v>
      </c>
      <c r="E709" s="4" t="s">
        <v>650</v>
      </c>
      <c r="F709" s="4" t="s">
        <v>44</v>
      </c>
      <c r="G709" s="65">
        <f>26600.5+87.3</f>
        <v>26687.8</v>
      </c>
      <c r="H709" s="131">
        <v>26687.552899999999</v>
      </c>
      <c r="I709" s="135">
        <f t="shared" si="25"/>
        <v>99.999074108768809</v>
      </c>
    </row>
    <row r="710" spans="1:9" ht="26" x14ac:dyDescent="0.25">
      <c r="A710" s="46">
        <v>703</v>
      </c>
      <c r="B710" s="7" t="s">
        <v>77</v>
      </c>
      <c r="C710" s="7">
        <v>908</v>
      </c>
      <c r="D710" s="3">
        <v>804</v>
      </c>
      <c r="E710" s="4" t="s">
        <v>650</v>
      </c>
      <c r="F710" s="4" t="s">
        <v>78</v>
      </c>
      <c r="G710" s="65">
        <f>1169.6-87.3</f>
        <v>1082.3</v>
      </c>
      <c r="H710" s="131">
        <v>1040.75486</v>
      </c>
      <c r="I710" s="135">
        <f t="shared" si="25"/>
        <v>96.161402568603904</v>
      </c>
    </row>
    <row r="711" spans="1:9" ht="13" x14ac:dyDescent="0.3">
      <c r="A711" s="46">
        <v>704</v>
      </c>
      <c r="B711" s="102" t="s">
        <v>156</v>
      </c>
      <c r="C711" s="5">
        <v>908</v>
      </c>
      <c r="D711" s="87">
        <v>804</v>
      </c>
      <c r="E711" s="96" t="s">
        <v>189</v>
      </c>
      <c r="F711" s="96"/>
      <c r="G711" s="29">
        <f>G712</f>
        <v>80.599999999999994</v>
      </c>
      <c r="H711" s="130">
        <f>H712</f>
        <v>80.599999999999994</v>
      </c>
      <c r="I711" s="136">
        <f t="shared" si="25"/>
        <v>100</v>
      </c>
    </row>
    <row r="712" spans="1:9" ht="52" x14ac:dyDescent="0.3">
      <c r="A712" s="46">
        <v>705</v>
      </c>
      <c r="B712" s="92" t="s">
        <v>735</v>
      </c>
      <c r="C712" s="5">
        <v>908</v>
      </c>
      <c r="D712" s="57">
        <v>804</v>
      </c>
      <c r="E712" s="63" t="s">
        <v>730</v>
      </c>
      <c r="F712" s="2"/>
      <c r="G712" s="29">
        <f>G713</f>
        <v>80.599999999999994</v>
      </c>
      <c r="H712" s="130">
        <f>H713</f>
        <v>80.599999999999994</v>
      </c>
      <c r="I712" s="136">
        <f t="shared" si="25"/>
        <v>100</v>
      </c>
    </row>
    <row r="713" spans="1:9" ht="13" x14ac:dyDescent="0.25">
      <c r="A713" s="46">
        <v>706</v>
      </c>
      <c r="B713" s="91" t="s">
        <v>45</v>
      </c>
      <c r="C713" s="7">
        <v>908</v>
      </c>
      <c r="D713" s="58">
        <v>804</v>
      </c>
      <c r="E713" s="64" t="s">
        <v>730</v>
      </c>
      <c r="F713" s="4" t="s">
        <v>44</v>
      </c>
      <c r="G713" s="71">
        <v>80.599999999999994</v>
      </c>
      <c r="H713" s="132">
        <v>80.599999999999994</v>
      </c>
      <c r="I713" s="135">
        <f t="shared" si="25"/>
        <v>100</v>
      </c>
    </row>
    <row r="714" spans="1:9" ht="15" x14ac:dyDescent="0.3">
      <c r="A714" s="46">
        <v>707</v>
      </c>
      <c r="B714" s="24" t="s">
        <v>61</v>
      </c>
      <c r="C714" s="28">
        <v>912</v>
      </c>
      <c r="D714" s="1"/>
      <c r="E714" s="2"/>
      <c r="F714" s="2"/>
      <c r="G714" s="41">
        <f t="shared" ref="G714:H716" si="27">G715</f>
        <v>5201.8</v>
      </c>
      <c r="H714" s="133">
        <f t="shared" si="27"/>
        <v>5189.6374699999997</v>
      </c>
      <c r="I714" s="136">
        <f t="shared" si="25"/>
        <v>99.766186127878797</v>
      </c>
    </row>
    <row r="715" spans="1:9" ht="15" x14ac:dyDescent="0.3">
      <c r="A715" s="46">
        <v>708</v>
      </c>
      <c r="B715" s="24" t="s">
        <v>4</v>
      </c>
      <c r="C715" s="28">
        <v>912</v>
      </c>
      <c r="D715" s="1">
        <v>100</v>
      </c>
      <c r="E715" s="2"/>
      <c r="F715" s="2"/>
      <c r="G715" s="48">
        <f t="shared" si="27"/>
        <v>5201.8</v>
      </c>
      <c r="H715" s="157">
        <f t="shared" si="27"/>
        <v>5189.6374699999997</v>
      </c>
      <c r="I715" s="136">
        <f t="shared" ref="I715:I752" si="28">H715/G715*100</f>
        <v>99.766186127878797</v>
      </c>
    </row>
    <row r="716" spans="1:9" ht="39" x14ac:dyDescent="0.3">
      <c r="A716" s="46">
        <v>709</v>
      </c>
      <c r="B716" s="5" t="s">
        <v>27</v>
      </c>
      <c r="C716" s="28">
        <v>912</v>
      </c>
      <c r="D716" s="1">
        <v>103</v>
      </c>
      <c r="E716" s="2"/>
      <c r="F716" s="2"/>
      <c r="G716" s="29">
        <f t="shared" si="27"/>
        <v>5201.8</v>
      </c>
      <c r="H716" s="130">
        <f t="shared" si="27"/>
        <v>5189.6374699999997</v>
      </c>
      <c r="I716" s="136">
        <f t="shared" si="28"/>
        <v>99.766186127878797</v>
      </c>
    </row>
    <row r="717" spans="1:9" ht="13" x14ac:dyDescent="0.3">
      <c r="A717" s="46">
        <v>710</v>
      </c>
      <c r="B717" s="5" t="s">
        <v>156</v>
      </c>
      <c r="C717" s="28">
        <v>912</v>
      </c>
      <c r="D717" s="9">
        <v>103</v>
      </c>
      <c r="E717" s="2" t="s">
        <v>189</v>
      </c>
      <c r="F717" s="2"/>
      <c r="G717" s="29">
        <f>G720+G718+G723+G725</f>
        <v>5201.8</v>
      </c>
      <c r="H717" s="130">
        <f>H720+H718+H723+H725</f>
        <v>5189.6374699999997</v>
      </c>
      <c r="I717" s="136">
        <f t="shared" si="28"/>
        <v>99.766186127878797</v>
      </c>
    </row>
    <row r="718" spans="1:9" ht="13" x14ac:dyDescent="0.3">
      <c r="A718" s="46">
        <v>711</v>
      </c>
      <c r="B718" s="5" t="s">
        <v>108</v>
      </c>
      <c r="C718" s="28">
        <v>912</v>
      </c>
      <c r="D718" s="9">
        <v>103</v>
      </c>
      <c r="E718" s="2" t="s">
        <v>248</v>
      </c>
      <c r="F718" s="2"/>
      <c r="G718" s="29">
        <f>G719</f>
        <v>409</v>
      </c>
      <c r="H718" s="130">
        <f>H719</f>
        <v>402.02399000000003</v>
      </c>
      <c r="I718" s="136">
        <f t="shared" si="28"/>
        <v>98.294374083129583</v>
      </c>
    </row>
    <row r="719" spans="1:9" ht="27" customHeight="1" x14ac:dyDescent="0.25">
      <c r="A719" s="46">
        <v>712</v>
      </c>
      <c r="B719" s="7" t="s">
        <v>81</v>
      </c>
      <c r="C719" s="44">
        <v>912</v>
      </c>
      <c r="D719" s="11">
        <v>103</v>
      </c>
      <c r="E719" s="4" t="s">
        <v>248</v>
      </c>
      <c r="F719" s="4" t="s">
        <v>50</v>
      </c>
      <c r="G719" s="65">
        <v>409</v>
      </c>
      <c r="H719" s="131">
        <v>402.02399000000003</v>
      </c>
      <c r="I719" s="135">
        <f t="shared" si="28"/>
        <v>98.294374083129583</v>
      </c>
    </row>
    <row r="720" spans="1:9" s="21" customFormat="1" ht="27" customHeight="1" x14ac:dyDescent="0.3">
      <c r="A720" s="46">
        <v>713</v>
      </c>
      <c r="B720" s="5" t="s">
        <v>109</v>
      </c>
      <c r="C720" s="28">
        <v>912</v>
      </c>
      <c r="D720" s="9">
        <v>103</v>
      </c>
      <c r="E720" s="63" t="s">
        <v>247</v>
      </c>
      <c r="F720" s="10"/>
      <c r="G720" s="29">
        <f>G721+G722</f>
        <v>2781.8</v>
      </c>
      <c r="H720" s="130">
        <f>H721+H722</f>
        <v>2776.61348</v>
      </c>
      <c r="I720" s="136">
        <f t="shared" si="28"/>
        <v>99.813555251995098</v>
      </c>
    </row>
    <row r="721" spans="1:10" ht="26" x14ac:dyDescent="0.25">
      <c r="A721" s="46">
        <v>714</v>
      </c>
      <c r="B721" s="7" t="s">
        <v>81</v>
      </c>
      <c r="C721" s="44">
        <v>912</v>
      </c>
      <c r="D721" s="11">
        <v>103</v>
      </c>
      <c r="E721" s="64" t="s">
        <v>247</v>
      </c>
      <c r="F721" s="4" t="s">
        <v>50</v>
      </c>
      <c r="G721" s="65">
        <v>2137.3000000000002</v>
      </c>
      <c r="H721" s="131">
        <v>2136.6931800000002</v>
      </c>
      <c r="I721" s="135">
        <f t="shared" si="28"/>
        <v>99.971608103682215</v>
      </c>
    </row>
    <row r="722" spans="1:10" ht="26" x14ac:dyDescent="0.25">
      <c r="A722" s="46">
        <v>715</v>
      </c>
      <c r="B722" s="7" t="s">
        <v>77</v>
      </c>
      <c r="C722" s="44">
        <v>912</v>
      </c>
      <c r="D722" s="11">
        <v>103</v>
      </c>
      <c r="E722" s="64" t="s">
        <v>247</v>
      </c>
      <c r="F722" s="4">
        <v>240</v>
      </c>
      <c r="G722" s="65">
        <v>644.5</v>
      </c>
      <c r="H722" s="131">
        <v>639.9203</v>
      </c>
      <c r="I722" s="135">
        <f t="shared" si="28"/>
        <v>99.289418153607443</v>
      </c>
    </row>
    <row r="723" spans="1:10" ht="26" x14ac:dyDescent="0.3">
      <c r="A723" s="46">
        <v>716</v>
      </c>
      <c r="B723" s="5" t="s">
        <v>329</v>
      </c>
      <c r="C723" s="28">
        <v>912</v>
      </c>
      <c r="D723" s="9">
        <v>103</v>
      </c>
      <c r="E723" s="63" t="s">
        <v>330</v>
      </c>
      <c r="F723" s="2"/>
      <c r="G723" s="29">
        <f>G724</f>
        <v>1960</v>
      </c>
      <c r="H723" s="130">
        <f>H724</f>
        <v>1960</v>
      </c>
      <c r="I723" s="136">
        <f t="shared" si="28"/>
        <v>100</v>
      </c>
    </row>
    <row r="724" spans="1:10" ht="26" x14ac:dyDescent="0.25">
      <c r="A724" s="46">
        <v>717</v>
      </c>
      <c r="B724" s="7" t="s">
        <v>81</v>
      </c>
      <c r="C724" s="44">
        <v>912</v>
      </c>
      <c r="D724" s="11">
        <v>103</v>
      </c>
      <c r="E724" s="64" t="s">
        <v>330</v>
      </c>
      <c r="F724" s="4" t="s">
        <v>50</v>
      </c>
      <c r="G724" s="31">
        <f>1950.4+9.6</f>
        <v>1960</v>
      </c>
      <c r="H724" s="151">
        <v>1960</v>
      </c>
      <c r="I724" s="135">
        <f t="shared" si="28"/>
        <v>100</v>
      </c>
    </row>
    <row r="725" spans="1:10" ht="52" x14ac:dyDescent="0.3">
      <c r="A725" s="46">
        <v>718</v>
      </c>
      <c r="B725" s="92" t="s">
        <v>735</v>
      </c>
      <c r="C725" s="28">
        <v>912</v>
      </c>
      <c r="D725" s="9">
        <v>103</v>
      </c>
      <c r="E725" s="63" t="s">
        <v>730</v>
      </c>
      <c r="F725" s="2"/>
      <c r="G725" s="29">
        <f>G726</f>
        <v>51</v>
      </c>
      <c r="H725" s="130">
        <f>H726</f>
        <v>51</v>
      </c>
      <c r="I725" s="136">
        <f t="shared" si="28"/>
        <v>100</v>
      </c>
    </row>
    <row r="726" spans="1:10" ht="26" x14ac:dyDescent="0.25">
      <c r="A726" s="46">
        <v>719</v>
      </c>
      <c r="B726" s="91" t="s">
        <v>81</v>
      </c>
      <c r="C726" s="44">
        <v>912</v>
      </c>
      <c r="D726" s="11">
        <v>103</v>
      </c>
      <c r="E726" s="64" t="s">
        <v>730</v>
      </c>
      <c r="F726" s="4" t="s">
        <v>50</v>
      </c>
      <c r="G726" s="125">
        <v>51</v>
      </c>
      <c r="H726" s="154">
        <v>51</v>
      </c>
      <c r="I726" s="135">
        <f t="shared" si="28"/>
        <v>100</v>
      </c>
    </row>
    <row r="727" spans="1:10" ht="30" x14ac:dyDescent="0.3">
      <c r="A727" s="46">
        <v>720</v>
      </c>
      <c r="B727" s="24" t="s">
        <v>62</v>
      </c>
      <c r="C727" s="28">
        <v>913</v>
      </c>
      <c r="D727" s="11"/>
      <c r="E727" s="27"/>
      <c r="F727" s="12"/>
      <c r="G727" s="41">
        <f t="shared" ref="G727:H729" si="29">G728</f>
        <v>4511.2999999999993</v>
      </c>
      <c r="H727" s="133">
        <f t="shared" si="29"/>
        <v>4508.7531199999994</v>
      </c>
      <c r="I727" s="136">
        <f t="shared" si="28"/>
        <v>99.943544432868578</v>
      </c>
    </row>
    <row r="728" spans="1:10" ht="15" x14ac:dyDescent="0.3">
      <c r="A728" s="46">
        <v>721</v>
      </c>
      <c r="B728" s="24" t="s">
        <v>4</v>
      </c>
      <c r="C728" s="28">
        <v>913</v>
      </c>
      <c r="D728" s="1">
        <v>100</v>
      </c>
      <c r="E728" s="27"/>
      <c r="F728" s="12"/>
      <c r="G728" s="41">
        <f t="shared" si="29"/>
        <v>4511.2999999999993</v>
      </c>
      <c r="H728" s="133">
        <f t="shared" si="29"/>
        <v>4508.7531199999994</v>
      </c>
      <c r="I728" s="136">
        <f t="shared" si="28"/>
        <v>99.943544432868578</v>
      </c>
    </row>
    <row r="729" spans="1:10" ht="39" x14ac:dyDescent="0.3">
      <c r="A729" s="46">
        <v>722</v>
      </c>
      <c r="B729" s="5" t="s">
        <v>416</v>
      </c>
      <c r="C729" s="28">
        <v>913</v>
      </c>
      <c r="D729" s="1">
        <v>106</v>
      </c>
      <c r="E729" s="27"/>
      <c r="F729" s="12"/>
      <c r="G729" s="41">
        <f t="shared" si="29"/>
        <v>4511.2999999999993</v>
      </c>
      <c r="H729" s="133">
        <f t="shared" si="29"/>
        <v>4508.7531199999994</v>
      </c>
      <c r="I729" s="136">
        <f t="shared" si="28"/>
        <v>99.943544432868578</v>
      </c>
      <c r="J729" s="36"/>
    </row>
    <row r="730" spans="1:10" ht="13" x14ac:dyDescent="0.3">
      <c r="A730" s="46">
        <v>723</v>
      </c>
      <c r="B730" s="5" t="s">
        <v>156</v>
      </c>
      <c r="C730" s="28">
        <v>913</v>
      </c>
      <c r="D730" s="1">
        <v>106</v>
      </c>
      <c r="E730" s="2" t="s">
        <v>189</v>
      </c>
      <c r="F730" s="2"/>
      <c r="G730" s="29">
        <f>G731+G733+G736</f>
        <v>4511.2999999999993</v>
      </c>
      <c r="H730" s="130">
        <f>H731+H733+H736</f>
        <v>4508.7531199999994</v>
      </c>
      <c r="I730" s="136">
        <f t="shared" si="28"/>
        <v>99.943544432868578</v>
      </c>
      <c r="J730" s="36"/>
    </row>
    <row r="731" spans="1:10" ht="26" x14ac:dyDescent="0.3">
      <c r="A731" s="46">
        <v>724</v>
      </c>
      <c r="B731" s="5" t="s">
        <v>28</v>
      </c>
      <c r="C731" s="28">
        <v>913</v>
      </c>
      <c r="D731" s="1">
        <v>106</v>
      </c>
      <c r="E731" s="2" t="s">
        <v>255</v>
      </c>
      <c r="F731" s="2"/>
      <c r="G731" s="29">
        <f>G732</f>
        <v>1322.6</v>
      </c>
      <c r="H731" s="130">
        <f>H732</f>
        <v>1322.5560499999999</v>
      </c>
      <c r="I731" s="136">
        <f t="shared" si="28"/>
        <v>99.996676999848788</v>
      </c>
      <c r="J731" s="36"/>
    </row>
    <row r="732" spans="1:10" ht="27.75" customHeight="1" x14ac:dyDescent="0.25">
      <c r="A732" s="46">
        <v>725</v>
      </c>
      <c r="B732" s="7" t="s">
        <v>81</v>
      </c>
      <c r="C732" s="44">
        <v>913</v>
      </c>
      <c r="D732" s="3">
        <v>106</v>
      </c>
      <c r="E732" s="4" t="s">
        <v>255</v>
      </c>
      <c r="F732" s="4" t="s">
        <v>50</v>
      </c>
      <c r="G732" s="65">
        <f>1308+14.6</f>
        <v>1322.6</v>
      </c>
      <c r="H732" s="131">
        <v>1322.5560499999999</v>
      </c>
      <c r="I732" s="135">
        <f t="shared" si="28"/>
        <v>99.996676999848788</v>
      </c>
      <c r="J732" s="36"/>
    </row>
    <row r="733" spans="1:10" ht="26" x14ac:dyDescent="0.3">
      <c r="A733" s="46">
        <v>726</v>
      </c>
      <c r="B733" s="5" t="s">
        <v>109</v>
      </c>
      <c r="C733" s="28">
        <v>913</v>
      </c>
      <c r="D733" s="9">
        <v>106</v>
      </c>
      <c r="E733" s="63" t="s">
        <v>254</v>
      </c>
      <c r="F733" s="10"/>
      <c r="G733" s="29">
        <f>G734+G735</f>
        <v>3137.9999999999995</v>
      </c>
      <c r="H733" s="130">
        <f>H734+H735</f>
        <v>3135.4970699999999</v>
      </c>
      <c r="I733" s="136">
        <f t="shared" si="28"/>
        <v>99.920238049713205</v>
      </c>
      <c r="J733" s="36"/>
    </row>
    <row r="734" spans="1:10" ht="26" x14ac:dyDescent="0.25">
      <c r="A734" s="46">
        <v>727</v>
      </c>
      <c r="B734" s="7" t="s">
        <v>81</v>
      </c>
      <c r="C734" s="44">
        <v>913</v>
      </c>
      <c r="D734" s="11">
        <v>106</v>
      </c>
      <c r="E734" s="64" t="s">
        <v>254</v>
      </c>
      <c r="F734" s="4" t="s">
        <v>50</v>
      </c>
      <c r="G734" s="65">
        <f>2500.6+233.7</f>
        <v>2734.2999999999997</v>
      </c>
      <c r="H734" s="131">
        <v>2734.0481500000001</v>
      </c>
      <c r="I734" s="135">
        <f t="shared" si="28"/>
        <v>99.990789233076114</v>
      </c>
      <c r="J734" s="36"/>
    </row>
    <row r="735" spans="1:10" ht="26" x14ac:dyDescent="0.25">
      <c r="A735" s="46">
        <v>728</v>
      </c>
      <c r="B735" s="7" t="s">
        <v>77</v>
      </c>
      <c r="C735" s="44">
        <v>913</v>
      </c>
      <c r="D735" s="11">
        <v>106</v>
      </c>
      <c r="E735" s="64" t="s">
        <v>254</v>
      </c>
      <c r="F735" s="4">
        <v>240</v>
      </c>
      <c r="G735" s="65">
        <f>380.7+23</f>
        <v>403.7</v>
      </c>
      <c r="H735" s="131">
        <v>401.44891999999999</v>
      </c>
      <c r="I735" s="135">
        <f t="shared" si="28"/>
        <v>99.4423879118157</v>
      </c>
      <c r="J735" s="36"/>
    </row>
    <row r="736" spans="1:10" ht="52" x14ac:dyDescent="0.3">
      <c r="A736" s="46">
        <v>729</v>
      </c>
      <c r="B736" s="92" t="s">
        <v>735</v>
      </c>
      <c r="C736" s="28">
        <v>913</v>
      </c>
      <c r="D736" s="87">
        <v>106</v>
      </c>
      <c r="E736" s="63" t="s">
        <v>730</v>
      </c>
      <c r="F736" s="2"/>
      <c r="G736" s="29">
        <f>G737</f>
        <v>50.7</v>
      </c>
      <c r="H736" s="130">
        <f>H737</f>
        <v>50.7</v>
      </c>
      <c r="I736" s="136">
        <f t="shared" si="28"/>
        <v>100</v>
      </c>
      <c r="J736" s="36"/>
    </row>
    <row r="737" spans="1:11" ht="26" x14ac:dyDescent="0.25">
      <c r="A737" s="46">
        <v>730</v>
      </c>
      <c r="B737" s="91" t="s">
        <v>81</v>
      </c>
      <c r="C737" s="44">
        <v>913</v>
      </c>
      <c r="D737" s="88">
        <v>106</v>
      </c>
      <c r="E737" s="64" t="s">
        <v>730</v>
      </c>
      <c r="F737" s="4" t="s">
        <v>50</v>
      </c>
      <c r="G737" s="71">
        <v>50.7</v>
      </c>
      <c r="H737" s="132">
        <v>50.7</v>
      </c>
      <c r="I737" s="135">
        <f t="shared" si="28"/>
        <v>100</v>
      </c>
      <c r="J737" s="36"/>
    </row>
    <row r="738" spans="1:11" ht="30" x14ac:dyDescent="0.3">
      <c r="A738" s="46">
        <v>731</v>
      </c>
      <c r="B738" s="24" t="s">
        <v>63</v>
      </c>
      <c r="C738" s="28">
        <v>919</v>
      </c>
      <c r="D738" s="1"/>
      <c r="E738" s="2"/>
      <c r="F738" s="2"/>
      <c r="G738" s="41">
        <f>G739</f>
        <v>14898.4</v>
      </c>
      <c r="H738" s="133">
        <f>H739</f>
        <v>14800.81747</v>
      </c>
      <c r="I738" s="136">
        <f t="shared" si="28"/>
        <v>99.345013357139024</v>
      </c>
      <c r="J738" s="36"/>
    </row>
    <row r="739" spans="1:11" ht="15" x14ac:dyDescent="0.3">
      <c r="A739" s="46">
        <v>732</v>
      </c>
      <c r="B739" s="24" t="s">
        <v>4</v>
      </c>
      <c r="C739" s="28">
        <v>919</v>
      </c>
      <c r="D739" s="1">
        <v>100</v>
      </c>
      <c r="E739" s="2"/>
      <c r="F739" s="2"/>
      <c r="G739" s="41">
        <f>G740+G748</f>
        <v>14898.4</v>
      </c>
      <c r="H739" s="133">
        <f>H740+H748</f>
        <v>14800.81747</v>
      </c>
      <c r="I739" s="136">
        <f t="shared" si="28"/>
        <v>99.345013357139024</v>
      </c>
      <c r="J739" s="36"/>
    </row>
    <row r="740" spans="1:11" ht="23.25" customHeight="1" x14ac:dyDescent="0.3">
      <c r="A740" s="46">
        <v>733</v>
      </c>
      <c r="B740" s="5" t="s">
        <v>31</v>
      </c>
      <c r="C740" s="28">
        <v>919</v>
      </c>
      <c r="D740" s="1">
        <v>106</v>
      </c>
      <c r="E740" s="2"/>
      <c r="F740" s="2"/>
      <c r="G740" s="29">
        <f>G741+G745</f>
        <v>14789.8</v>
      </c>
      <c r="H740" s="130">
        <f>H741+H745</f>
        <v>14692.257229999999</v>
      </c>
      <c r="I740" s="136">
        <f t="shared" si="28"/>
        <v>99.340472690638137</v>
      </c>
      <c r="J740" s="36"/>
      <c r="K740" s="36"/>
    </row>
    <row r="741" spans="1:11" ht="28.5" customHeight="1" x14ac:dyDescent="0.3">
      <c r="A741" s="46">
        <v>734</v>
      </c>
      <c r="B741" s="28" t="s">
        <v>743</v>
      </c>
      <c r="C741" s="28">
        <v>919</v>
      </c>
      <c r="D741" s="1">
        <v>106</v>
      </c>
      <c r="E741" s="2" t="s">
        <v>252</v>
      </c>
      <c r="F741" s="2"/>
      <c r="G741" s="29">
        <f>G742</f>
        <v>14635</v>
      </c>
      <c r="H741" s="130">
        <f>H742</f>
        <v>14537.45723</v>
      </c>
      <c r="I741" s="136">
        <f t="shared" si="28"/>
        <v>99.333496617697307</v>
      </c>
      <c r="J741" s="36"/>
      <c r="K741" s="36"/>
    </row>
    <row r="742" spans="1:11" ht="26" x14ac:dyDescent="0.3">
      <c r="A742" s="46">
        <v>735</v>
      </c>
      <c r="B742" s="5" t="s">
        <v>109</v>
      </c>
      <c r="C742" s="28">
        <v>919</v>
      </c>
      <c r="D742" s="1">
        <v>106</v>
      </c>
      <c r="E742" s="2" t="s">
        <v>253</v>
      </c>
      <c r="F742" s="2"/>
      <c r="G742" s="29">
        <f>G743+G744</f>
        <v>14635</v>
      </c>
      <c r="H742" s="130">
        <f>H743+H744</f>
        <v>14537.45723</v>
      </c>
      <c r="I742" s="136">
        <f t="shared" si="28"/>
        <v>99.333496617697307</v>
      </c>
    </row>
    <row r="743" spans="1:11" ht="24" customHeight="1" x14ac:dyDescent="0.25">
      <c r="A743" s="46">
        <v>736</v>
      </c>
      <c r="B743" s="7" t="s">
        <v>81</v>
      </c>
      <c r="C743" s="44">
        <v>919</v>
      </c>
      <c r="D743" s="3">
        <v>106</v>
      </c>
      <c r="E743" s="64" t="s">
        <v>253</v>
      </c>
      <c r="F743" s="4" t="s">
        <v>50</v>
      </c>
      <c r="G743" s="65">
        <v>12760</v>
      </c>
      <c r="H743" s="131">
        <v>12701.099990000001</v>
      </c>
      <c r="I743" s="135">
        <f t="shared" si="28"/>
        <v>99.5384011755486</v>
      </c>
    </row>
    <row r="744" spans="1:11" ht="30.65" customHeight="1" x14ac:dyDescent="0.25">
      <c r="A744" s="46">
        <v>737</v>
      </c>
      <c r="B744" s="7" t="s">
        <v>77</v>
      </c>
      <c r="C744" s="44">
        <v>919</v>
      </c>
      <c r="D744" s="3">
        <v>106</v>
      </c>
      <c r="E744" s="64" t="s">
        <v>253</v>
      </c>
      <c r="F744" s="4">
        <v>240</v>
      </c>
      <c r="G744" s="65">
        <v>1875</v>
      </c>
      <c r="H744" s="131">
        <v>1836.35724</v>
      </c>
      <c r="I744" s="135">
        <f t="shared" si="28"/>
        <v>97.939052799999999</v>
      </c>
    </row>
    <row r="745" spans="1:11" ht="19.5" customHeight="1" x14ac:dyDescent="0.3">
      <c r="A745" s="46">
        <v>738</v>
      </c>
      <c r="B745" s="85" t="s">
        <v>106</v>
      </c>
      <c r="C745" s="28">
        <v>919</v>
      </c>
      <c r="D745" s="9">
        <v>106</v>
      </c>
      <c r="E745" s="63" t="s">
        <v>189</v>
      </c>
      <c r="F745" s="4"/>
      <c r="G745" s="29">
        <f>G746</f>
        <v>154.80000000000001</v>
      </c>
      <c r="H745" s="130">
        <f>H746</f>
        <v>154.80000000000001</v>
      </c>
      <c r="I745" s="136">
        <f t="shared" si="28"/>
        <v>100</v>
      </c>
    </row>
    <row r="746" spans="1:11" ht="52" x14ac:dyDescent="0.3">
      <c r="A746" s="46">
        <v>739</v>
      </c>
      <c r="B746" s="92" t="s">
        <v>735</v>
      </c>
      <c r="C746" s="28">
        <v>919</v>
      </c>
      <c r="D746" s="87">
        <v>106</v>
      </c>
      <c r="E746" s="63" t="s">
        <v>730</v>
      </c>
      <c r="F746" s="2"/>
      <c r="G746" s="29">
        <f>G747</f>
        <v>154.80000000000001</v>
      </c>
      <c r="H746" s="130">
        <f>H747</f>
        <v>154.80000000000001</v>
      </c>
      <c r="I746" s="136">
        <f t="shared" si="28"/>
        <v>100</v>
      </c>
    </row>
    <row r="747" spans="1:11" ht="26" x14ac:dyDescent="0.25">
      <c r="A747" s="46">
        <v>740</v>
      </c>
      <c r="B747" s="91" t="s">
        <v>81</v>
      </c>
      <c r="C747" s="44">
        <v>919</v>
      </c>
      <c r="D747" s="88">
        <v>106</v>
      </c>
      <c r="E747" s="64" t="s">
        <v>730</v>
      </c>
      <c r="F747" s="4" t="s">
        <v>50</v>
      </c>
      <c r="G747" s="71">
        <v>154.80000000000001</v>
      </c>
      <c r="H747" s="132">
        <v>154.80000000000001</v>
      </c>
      <c r="I747" s="135">
        <f t="shared" si="28"/>
        <v>100</v>
      </c>
    </row>
    <row r="748" spans="1:11" ht="13" x14ac:dyDescent="0.3">
      <c r="A748" s="46">
        <v>741</v>
      </c>
      <c r="B748" s="85" t="s">
        <v>25</v>
      </c>
      <c r="C748" s="28">
        <v>919</v>
      </c>
      <c r="D748" s="9">
        <v>113</v>
      </c>
      <c r="E748" s="64"/>
      <c r="F748" s="4"/>
      <c r="G748" s="29">
        <f t="shared" ref="G748:H750" si="30">G749</f>
        <v>108.6</v>
      </c>
      <c r="H748" s="130">
        <f t="shared" si="30"/>
        <v>108.56023999999999</v>
      </c>
      <c r="I748" s="136">
        <f t="shared" si="28"/>
        <v>99.963388581952117</v>
      </c>
    </row>
    <row r="749" spans="1:11" ht="15" customHeight="1" x14ac:dyDescent="0.3">
      <c r="A749" s="46">
        <v>742</v>
      </c>
      <c r="B749" s="85" t="s">
        <v>106</v>
      </c>
      <c r="C749" s="28">
        <v>919</v>
      </c>
      <c r="D749" s="9">
        <v>113</v>
      </c>
      <c r="E749" s="63" t="s">
        <v>189</v>
      </c>
      <c r="F749" s="4"/>
      <c r="G749" s="29">
        <f t="shared" si="30"/>
        <v>108.6</v>
      </c>
      <c r="H749" s="130">
        <f t="shared" si="30"/>
        <v>108.56023999999999</v>
      </c>
      <c r="I749" s="136">
        <f t="shared" si="28"/>
        <v>99.963388581952117</v>
      </c>
    </row>
    <row r="750" spans="1:11" ht="39" x14ac:dyDescent="0.3">
      <c r="A750" s="46">
        <v>743</v>
      </c>
      <c r="B750" s="85" t="s">
        <v>183</v>
      </c>
      <c r="C750" s="44">
        <v>919</v>
      </c>
      <c r="D750" s="57">
        <v>113</v>
      </c>
      <c r="E750" s="2" t="s">
        <v>266</v>
      </c>
      <c r="F750" s="2"/>
      <c r="G750" s="29">
        <f t="shared" si="30"/>
        <v>108.6</v>
      </c>
      <c r="H750" s="130">
        <f t="shared" si="30"/>
        <v>108.56023999999999</v>
      </c>
      <c r="I750" s="136">
        <f t="shared" si="28"/>
        <v>99.963388581952117</v>
      </c>
    </row>
    <row r="751" spans="1:11" ht="26" x14ac:dyDescent="0.25">
      <c r="A751" s="46">
        <v>744</v>
      </c>
      <c r="B751" s="91" t="s">
        <v>81</v>
      </c>
      <c r="C751" s="44">
        <v>919</v>
      </c>
      <c r="D751" s="58">
        <v>113</v>
      </c>
      <c r="E751" s="4" t="s">
        <v>266</v>
      </c>
      <c r="F751" s="4" t="s">
        <v>50</v>
      </c>
      <c r="G751" s="31">
        <v>108.6</v>
      </c>
      <c r="H751" s="151">
        <v>108.56023999999999</v>
      </c>
      <c r="I751" s="135">
        <f t="shared" si="28"/>
        <v>99.963388581952117</v>
      </c>
    </row>
    <row r="752" spans="1:11" ht="13" x14ac:dyDescent="0.3">
      <c r="A752" s="46">
        <v>745</v>
      </c>
      <c r="B752" s="5" t="s">
        <v>32</v>
      </c>
      <c r="C752" s="5"/>
      <c r="D752" s="3"/>
      <c r="E752" s="4"/>
      <c r="F752" s="4"/>
      <c r="G752" s="29">
        <f>G10+G389+G439+G714+G727+G738+G647</f>
        <v>1850556.4000000001</v>
      </c>
      <c r="H752" s="130">
        <f>H10+H389+H439+H714+H727+H738+H647</f>
        <v>1821308.1632800002</v>
      </c>
      <c r="I752" s="136">
        <f t="shared" si="28"/>
        <v>98.419489580539135</v>
      </c>
    </row>
    <row r="753" spans="1:7" ht="13" x14ac:dyDescent="0.3">
      <c r="A753" s="79"/>
      <c r="B753" s="18"/>
      <c r="C753" s="18"/>
      <c r="D753" s="16"/>
      <c r="E753" s="17"/>
      <c r="F753" s="17"/>
      <c r="G753" s="59"/>
    </row>
    <row r="754" spans="1:7" ht="13" x14ac:dyDescent="0.3">
      <c r="A754" s="14"/>
      <c r="B754" s="18"/>
      <c r="C754" s="18"/>
      <c r="D754" s="16"/>
      <c r="E754" s="17"/>
      <c r="F754" s="17"/>
      <c r="G754" s="59"/>
    </row>
    <row r="756" spans="1:7" x14ac:dyDescent="0.25">
      <c r="G756" s="72"/>
    </row>
    <row r="758" spans="1:7" x14ac:dyDescent="0.25">
      <c r="G758" s="75" t="s">
        <v>549</v>
      </c>
    </row>
  </sheetData>
  <autoFilter ref="A9:H752" xr:uid="{00000000-0009-0000-0000-000001000000}"/>
  <mergeCells count="5">
    <mergeCell ref="H1:I1"/>
    <mergeCell ref="H2:I2"/>
    <mergeCell ref="G3:I3"/>
    <mergeCell ref="H4:I4"/>
    <mergeCell ref="B6:I6"/>
  </mergeCells>
  <phoneticPr fontId="21" type="noConversion"/>
  <pageMargins left="0.78740157480314965" right="0.39370078740157483" top="0.39370078740157483" bottom="0.39370078740157483" header="0.19685039370078741" footer="0.11811023622047245"/>
  <pageSetup paperSize="9" scale="6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78260-30CD-417A-9382-7E95F6EFC9E9}">
  <sheetPr filterMode="1">
    <tabColor rgb="FFC00000"/>
    <pageSetUpPr fitToPage="1"/>
  </sheetPr>
  <dimension ref="A1:H714"/>
  <sheetViews>
    <sheetView zoomScale="104" zoomScaleNormal="104" workbookViewId="0">
      <selection activeCell="G6" sqref="A6:XFD6"/>
    </sheetView>
  </sheetViews>
  <sheetFormatPr defaultRowHeight="12.5" x14ac:dyDescent="0.25"/>
  <cols>
    <col min="1" max="1" width="4.54296875" customWidth="1"/>
    <col min="2" max="2" width="9" customWidth="1"/>
    <col min="3" max="3" width="12.54296875" hidden="1" customWidth="1"/>
    <col min="4" max="4" width="8.1796875" hidden="1" customWidth="1"/>
    <col min="5" max="5" width="62.26953125" customWidth="1"/>
    <col min="6" max="6" width="15.7265625" style="34" customWidth="1"/>
    <col min="7" max="7" width="16" customWidth="1"/>
    <col min="8" max="8" width="11.1796875" customWidth="1"/>
  </cols>
  <sheetData>
    <row r="1" spans="1:8" ht="12.75" customHeight="1" x14ac:dyDescent="0.3">
      <c r="A1" s="15"/>
      <c r="B1" s="15"/>
      <c r="C1" s="15"/>
      <c r="D1" s="15"/>
      <c r="E1" s="15"/>
      <c r="F1" s="15"/>
      <c r="G1" s="160" t="s">
        <v>774</v>
      </c>
      <c r="H1" s="160"/>
    </row>
    <row r="2" spans="1:8" ht="12.75" customHeight="1" x14ac:dyDescent="0.3">
      <c r="A2" s="15"/>
      <c r="B2" s="15"/>
      <c r="C2" s="15"/>
      <c r="D2" s="25"/>
      <c r="E2" s="25"/>
      <c r="F2" s="25"/>
      <c r="G2" s="160" t="s">
        <v>35</v>
      </c>
      <c r="H2" s="160"/>
    </row>
    <row r="3" spans="1:8" ht="12.75" customHeight="1" x14ac:dyDescent="0.3">
      <c r="D3" s="25"/>
      <c r="E3" s="25"/>
      <c r="F3" s="160" t="s">
        <v>36</v>
      </c>
      <c r="G3" s="160"/>
      <c r="H3" s="160"/>
    </row>
    <row r="4" spans="1:8" ht="13" x14ac:dyDescent="0.3">
      <c r="A4" s="15"/>
      <c r="B4" s="15"/>
      <c r="C4" s="15"/>
      <c r="D4" s="25"/>
      <c r="E4" s="25"/>
      <c r="F4" s="25"/>
      <c r="G4" s="160" t="s">
        <v>775</v>
      </c>
      <c r="H4" s="160"/>
    </row>
    <row r="5" spans="1:8" ht="51" customHeight="1" x14ac:dyDescent="0.25">
      <c r="A5" s="163" t="s">
        <v>760</v>
      </c>
      <c r="B5" s="163"/>
      <c r="C5" s="163"/>
      <c r="D5" s="163"/>
      <c r="E5" s="163"/>
      <c r="F5" s="163"/>
      <c r="G5" s="163"/>
      <c r="H5" s="163"/>
    </row>
    <row r="6" spans="1:8" ht="23.5" customHeight="1" x14ac:dyDescent="0.25">
      <c r="A6" s="164" t="s">
        <v>0</v>
      </c>
      <c r="B6" s="164" t="s">
        <v>1</v>
      </c>
      <c r="C6" s="164" t="s">
        <v>2</v>
      </c>
      <c r="D6" s="164" t="s">
        <v>3</v>
      </c>
      <c r="E6" s="165" t="s">
        <v>100</v>
      </c>
      <c r="F6" s="161" t="s">
        <v>39</v>
      </c>
      <c r="G6" s="162" t="s">
        <v>757</v>
      </c>
      <c r="H6" s="162"/>
    </row>
    <row r="7" spans="1:8" ht="59.15" customHeight="1" x14ac:dyDescent="0.25">
      <c r="A7" s="164"/>
      <c r="B7" s="164"/>
      <c r="C7" s="164"/>
      <c r="D7" s="164"/>
      <c r="E7" s="165"/>
      <c r="F7" s="161"/>
      <c r="G7" s="30" t="s">
        <v>758</v>
      </c>
      <c r="H7" s="129" t="s">
        <v>762</v>
      </c>
    </row>
    <row r="8" spans="1:8" ht="15" customHeight="1" x14ac:dyDescent="0.25">
      <c r="A8" s="7">
        <v>1</v>
      </c>
      <c r="B8" s="7">
        <v>2</v>
      </c>
      <c r="C8" s="7">
        <v>3</v>
      </c>
      <c r="D8" s="7">
        <v>4</v>
      </c>
      <c r="E8" s="7">
        <v>3</v>
      </c>
      <c r="F8" s="55" t="s">
        <v>761</v>
      </c>
      <c r="G8" s="30">
        <v>5</v>
      </c>
      <c r="H8" s="30">
        <v>6</v>
      </c>
    </row>
    <row r="9" spans="1:8" ht="18.75" customHeight="1" x14ac:dyDescent="0.3">
      <c r="A9" s="69">
        <v>1</v>
      </c>
      <c r="B9" s="1">
        <v>100</v>
      </c>
      <c r="C9" s="2"/>
      <c r="D9" s="2"/>
      <c r="E9" s="90" t="s">
        <v>4</v>
      </c>
      <c r="F9" s="29">
        <f>F10+F16+F27+F49+F62+F66+F45</f>
        <v>123709.59999999999</v>
      </c>
      <c r="G9" s="130">
        <f>G10+G16+G27+G49+G62+G66+G45</f>
        <v>120664.12402</v>
      </c>
      <c r="H9" s="136">
        <f>G9/F9*100</f>
        <v>97.538205620259063</v>
      </c>
    </row>
    <row r="10" spans="1:8" ht="29.25" customHeight="1" x14ac:dyDescent="0.25">
      <c r="A10" s="69">
        <v>2</v>
      </c>
      <c r="B10" s="58">
        <v>102</v>
      </c>
      <c r="C10" s="2"/>
      <c r="D10" s="2"/>
      <c r="E10" s="91" t="s">
        <v>68</v>
      </c>
      <c r="F10" s="65">
        <f>F11</f>
        <v>2445.7000000000003</v>
      </c>
      <c r="G10" s="131">
        <f>G11</f>
        <v>2445.6410299999998</v>
      </c>
      <c r="H10" s="120">
        <f t="shared" ref="H10:H73" si="0">G10/F10*100</f>
        <v>99.997588829373981</v>
      </c>
    </row>
    <row r="11" spans="1:8" ht="16.5" hidden="1" customHeight="1" x14ac:dyDescent="0.3">
      <c r="A11" s="69">
        <v>3</v>
      </c>
      <c r="B11" s="57">
        <v>102</v>
      </c>
      <c r="C11" s="2" t="s">
        <v>189</v>
      </c>
      <c r="D11" s="2"/>
      <c r="E11" s="85" t="s">
        <v>156</v>
      </c>
      <c r="F11" s="29">
        <f>F12+F14</f>
        <v>2445.7000000000003</v>
      </c>
      <c r="G11" s="130">
        <f>G12+G14</f>
        <v>2445.6410299999998</v>
      </c>
      <c r="H11" s="136">
        <f t="shared" si="0"/>
        <v>99.997588829373981</v>
      </c>
    </row>
    <row r="12" spans="1:8" ht="18.75" hidden="1" customHeight="1" x14ac:dyDescent="0.3">
      <c r="A12" s="69">
        <v>4</v>
      </c>
      <c r="B12" s="57">
        <v>102</v>
      </c>
      <c r="C12" s="2" t="s">
        <v>246</v>
      </c>
      <c r="D12" s="2"/>
      <c r="E12" s="85" t="s">
        <v>30</v>
      </c>
      <c r="F12" s="29">
        <f>F13</f>
        <v>2289.4</v>
      </c>
      <c r="G12" s="130">
        <f>G13</f>
        <v>2289.40103</v>
      </c>
      <c r="H12" s="136">
        <f t="shared" si="0"/>
        <v>100.00004498995369</v>
      </c>
    </row>
    <row r="13" spans="1:8" ht="27.65" hidden="1" customHeight="1" x14ac:dyDescent="0.25">
      <c r="A13" s="69">
        <v>5</v>
      </c>
      <c r="B13" s="58">
        <v>102</v>
      </c>
      <c r="C13" s="4" t="s">
        <v>246</v>
      </c>
      <c r="D13" s="4" t="s">
        <v>50</v>
      </c>
      <c r="E13" s="91" t="s">
        <v>81</v>
      </c>
      <c r="F13" s="65">
        <v>2289.4</v>
      </c>
      <c r="G13" s="131">
        <v>2289.40103</v>
      </c>
      <c r="H13" s="135">
        <f t="shared" si="0"/>
        <v>100.00004498995369</v>
      </c>
    </row>
    <row r="14" spans="1:8" ht="39" hidden="1" x14ac:dyDescent="0.3">
      <c r="A14" s="69">
        <v>6</v>
      </c>
      <c r="B14" s="57">
        <v>102</v>
      </c>
      <c r="C14" s="2" t="s">
        <v>729</v>
      </c>
      <c r="D14" s="2"/>
      <c r="E14" s="92" t="s">
        <v>734</v>
      </c>
      <c r="F14" s="29">
        <f>F15</f>
        <v>156.30000000000001</v>
      </c>
      <c r="G14" s="130">
        <f>G15</f>
        <v>156.24</v>
      </c>
      <c r="H14" s="136">
        <f t="shared" si="0"/>
        <v>99.961612284069105</v>
      </c>
    </row>
    <row r="15" spans="1:8" ht="13" hidden="1" x14ac:dyDescent="0.25">
      <c r="A15" s="69">
        <v>7</v>
      </c>
      <c r="B15" s="58">
        <v>102</v>
      </c>
      <c r="C15" s="4" t="s">
        <v>729</v>
      </c>
      <c r="D15" s="4" t="s">
        <v>50</v>
      </c>
      <c r="E15" s="91" t="s">
        <v>81</v>
      </c>
      <c r="F15" s="71">
        <v>156.30000000000001</v>
      </c>
      <c r="G15" s="132">
        <v>156.24</v>
      </c>
      <c r="H15" s="135">
        <f t="shared" si="0"/>
        <v>99.961612284069105</v>
      </c>
    </row>
    <row r="16" spans="1:8" ht="41.15" customHeight="1" x14ac:dyDescent="0.25">
      <c r="A16" s="69">
        <v>3</v>
      </c>
      <c r="B16" s="58">
        <v>103</v>
      </c>
      <c r="C16" s="2"/>
      <c r="D16" s="2"/>
      <c r="E16" s="91" t="s">
        <v>27</v>
      </c>
      <c r="F16" s="65">
        <f>F17</f>
        <v>5201.8</v>
      </c>
      <c r="G16" s="131">
        <f>G17</f>
        <v>5189.6374699999997</v>
      </c>
      <c r="H16" s="120">
        <f t="shared" si="0"/>
        <v>99.766186127878797</v>
      </c>
    </row>
    <row r="17" spans="1:8" ht="17.25" hidden="1" customHeight="1" x14ac:dyDescent="0.3">
      <c r="A17" s="69">
        <v>9</v>
      </c>
      <c r="B17" s="87">
        <v>103</v>
      </c>
      <c r="C17" s="2" t="s">
        <v>189</v>
      </c>
      <c r="D17" s="2"/>
      <c r="E17" s="85" t="s">
        <v>156</v>
      </c>
      <c r="F17" s="29">
        <f>F20+F18+F23+F25</f>
        <v>5201.8</v>
      </c>
      <c r="G17" s="130">
        <f>G20+G18+G23+G25</f>
        <v>5189.6374699999997</v>
      </c>
      <c r="H17" s="136">
        <f t="shared" si="0"/>
        <v>99.766186127878797</v>
      </c>
    </row>
    <row r="18" spans="1:8" ht="18.75" hidden="1" customHeight="1" x14ac:dyDescent="0.3">
      <c r="A18" s="69">
        <v>10</v>
      </c>
      <c r="B18" s="87">
        <v>103</v>
      </c>
      <c r="C18" s="4" t="s">
        <v>248</v>
      </c>
      <c r="D18" s="2"/>
      <c r="E18" s="85" t="s">
        <v>108</v>
      </c>
      <c r="F18" s="29">
        <f>F19</f>
        <v>409</v>
      </c>
      <c r="G18" s="130">
        <f>G19</f>
        <v>402.02399000000003</v>
      </c>
      <c r="H18" s="136">
        <f t="shared" si="0"/>
        <v>98.294374083129583</v>
      </c>
    </row>
    <row r="19" spans="1:8" ht="26.25" hidden="1" customHeight="1" x14ac:dyDescent="0.25">
      <c r="A19" s="69">
        <v>11</v>
      </c>
      <c r="B19" s="88">
        <v>103</v>
      </c>
      <c r="C19" s="4" t="s">
        <v>248</v>
      </c>
      <c r="D19" s="4" t="s">
        <v>50</v>
      </c>
      <c r="E19" s="91" t="s">
        <v>81</v>
      </c>
      <c r="F19" s="65">
        <v>409</v>
      </c>
      <c r="G19" s="131">
        <v>402.02399000000003</v>
      </c>
      <c r="H19" s="135">
        <f t="shared" si="0"/>
        <v>98.294374083129583</v>
      </c>
    </row>
    <row r="20" spans="1:8" ht="27.75" hidden="1" customHeight="1" x14ac:dyDescent="0.3">
      <c r="A20" s="69">
        <v>12</v>
      </c>
      <c r="B20" s="87">
        <v>103</v>
      </c>
      <c r="C20" s="63" t="s">
        <v>247</v>
      </c>
      <c r="D20" s="10"/>
      <c r="E20" s="85" t="s">
        <v>107</v>
      </c>
      <c r="F20" s="29">
        <f>F21+F22</f>
        <v>2781.8</v>
      </c>
      <c r="G20" s="130">
        <f>G21+G22</f>
        <v>2776.61348</v>
      </c>
      <c r="H20" s="136">
        <f t="shared" si="0"/>
        <v>99.813555251995098</v>
      </c>
    </row>
    <row r="21" spans="1:8" ht="16.5" hidden="1" customHeight="1" x14ac:dyDescent="0.25">
      <c r="A21" s="69">
        <v>13</v>
      </c>
      <c r="B21" s="88">
        <v>103</v>
      </c>
      <c r="C21" s="64" t="s">
        <v>247</v>
      </c>
      <c r="D21" s="4" t="s">
        <v>50</v>
      </c>
      <c r="E21" s="91" t="s">
        <v>81</v>
      </c>
      <c r="F21" s="65">
        <v>2137.3000000000002</v>
      </c>
      <c r="G21" s="131">
        <v>2136.6931800000002</v>
      </c>
      <c r="H21" s="135">
        <f t="shared" si="0"/>
        <v>99.971608103682215</v>
      </c>
    </row>
    <row r="22" spans="1:8" ht="27.75" hidden="1" customHeight="1" x14ac:dyDescent="0.25">
      <c r="A22" s="69">
        <v>14</v>
      </c>
      <c r="B22" s="88">
        <v>103</v>
      </c>
      <c r="C22" s="64" t="s">
        <v>247</v>
      </c>
      <c r="D22" s="4">
        <v>240</v>
      </c>
      <c r="E22" s="91" t="s">
        <v>77</v>
      </c>
      <c r="F22" s="65">
        <f>544.5+100</f>
        <v>644.5</v>
      </c>
      <c r="G22" s="131">
        <v>639.9203</v>
      </c>
      <c r="H22" s="135">
        <f t="shared" si="0"/>
        <v>99.289418153607443</v>
      </c>
    </row>
    <row r="23" spans="1:8" s="21" customFormat="1" ht="13" hidden="1" x14ac:dyDescent="0.3">
      <c r="A23" s="69">
        <v>15</v>
      </c>
      <c r="B23" s="87">
        <v>103</v>
      </c>
      <c r="C23" s="63" t="s">
        <v>330</v>
      </c>
      <c r="D23" s="2"/>
      <c r="E23" s="85" t="s">
        <v>329</v>
      </c>
      <c r="F23" s="29">
        <f>F24</f>
        <v>1960</v>
      </c>
      <c r="G23" s="130">
        <f>G24</f>
        <v>1960</v>
      </c>
      <c r="H23" s="136">
        <f t="shared" si="0"/>
        <v>100</v>
      </c>
    </row>
    <row r="24" spans="1:8" ht="18" hidden="1" customHeight="1" x14ac:dyDescent="0.25">
      <c r="A24" s="69">
        <v>16</v>
      </c>
      <c r="B24" s="88">
        <v>103</v>
      </c>
      <c r="C24" s="64" t="s">
        <v>330</v>
      </c>
      <c r="D24" s="4" t="s">
        <v>50</v>
      </c>
      <c r="E24" s="91" t="s">
        <v>81</v>
      </c>
      <c r="F24" s="65">
        <f>1950.4+9.6</f>
        <v>1960</v>
      </c>
      <c r="G24" s="131">
        <v>1960</v>
      </c>
      <c r="H24" s="135">
        <f t="shared" si="0"/>
        <v>100</v>
      </c>
    </row>
    <row r="25" spans="1:8" ht="52" hidden="1" x14ac:dyDescent="0.3">
      <c r="A25" s="69">
        <v>17</v>
      </c>
      <c r="B25" s="87">
        <v>103</v>
      </c>
      <c r="C25" s="63" t="s">
        <v>730</v>
      </c>
      <c r="D25" s="2"/>
      <c r="E25" s="92" t="s">
        <v>735</v>
      </c>
      <c r="F25" s="29">
        <f>F26</f>
        <v>51</v>
      </c>
      <c r="G25" s="130">
        <f>G26</f>
        <v>51</v>
      </c>
      <c r="H25" s="136">
        <f t="shared" si="0"/>
        <v>100</v>
      </c>
    </row>
    <row r="26" spans="1:8" ht="18" hidden="1" customHeight="1" x14ac:dyDescent="0.25">
      <c r="A26" s="69">
        <v>18</v>
      </c>
      <c r="B26" s="88">
        <v>103</v>
      </c>
      <c r="C26" s="64" t="s">
        <v>730</v>
      </c>
      <c r="D26" s="4" t="s">
        <v>50</v>
      </c>
      <c r="E26" s="91" t="s">
        <v>81</v>
      </c>
      <c r="F26" s="71">
        <v>51</v>
      </c>
      <c r="G26" s="132">
        <v>51</v>
      </c>
      <c r="H26" s="135">
        <f t="shared" si="0"/>
        <v>100</v>
      </c>
    </row>
    <row r="27" spans="1:8" ht="40.5" customHeight="1" x14ac:dyDescent="0.25">
      <c r="A27" s="69">
        <v>4</v>
      </c>
      <c r="B27" s="58">
        <v>104</v>
      </c>
      <c r="C27" s="2"/>
      <c r="D27" s="2"/>
      <c r="E27" s="91" t="s">
        <v>33</v>
      </c>
      <c r="F27" s="65">
        <f>F28+F40</f>
        <v>57170.7</v>
      </c>
      <c r="G27" s="131">
        <f>G28+G40</f>
        <v>56445.432059999999</v>
      </c>
      <c r="H27" s="120">
        <f t="shared" si="0"/>
        <v>98.731399230724833</v>
      </c>
    </row>
    <row r="28" spans="1:8" s="21" customFormat="1" ht="39" hidden="1" x14ac:dyDescent="0.3">
      <c r="A28" s="69">
        <v>20</v>
      </c>
      <c r="B28" s="87">
        <v>104</v>
      </c>
      <c r="C28" s="10" t="s">
        <v>249</v>
      </c>
      <c r="D28" s="2"/>
      <c r="E28" s="92" t="s">
        <v>594</v>
      </c>
      <c r="F28" s="29">
        <f>F29</f>
        <v>56208.5</v>
      </c>
      <c r="G28" s="130">
        <f>G29</f>
        <v>55483.210070000001</v>
      </c>
      <c r="H28" s="136">
        <f t="shared" si="0"/>
        <v>98.709643683784492</v>
      </c>
    </row>
    <row r="29" spans="1:8" s="21" customFormat="1" ht="58.5" hidden="1" customHeight="1" x14ac:dyDescent="0.3">
      <c r="A29" s="69">
        <v>21</v>
      </c>
      <c r="B29" s="87">
        <v>104</v>
      </c>
      <c r="C29" s="10" t="s">
        <v>250</v>
      </c>
      <c r="D29" s="2"/>
      <c r="E29" s="92" t="s">
        <v>632</v>
      </c>
      <c r="F29" s="29">
        <f>F30+F35+F38</f>
        <v>56208.5</v>
      </c>
      <c r="G29" s="130">
        <f>G30+G35+G38</f>
        <v>55483.210070000001</v>
      </c>
      <c r="H29" s="136">
        <f t="shared" si="0"/>
        <v>98.709643683784492</v>
      </c>
    </row>
    <row r="30" spans="1:8" ht="27" hidden="1" customHeight="1" x14ac:dyDescent="0.3">
      <c r="A30" s="69">
        <v>22</v>
      </c>
      <c r="B30" s="57">
        <v>104</v>
      </c>
      <c r="C30" s="2" t="s">
        <v>315</v>
      </c>
      <c r="D30" s="2"/>
      <c r="E30" s="85" t="s">
        <v>109</v>
      </c>
      <c r="F30" s="29">
        <f>F31+F32+F34+F33</f>
        <v>25193.600000000002</v>
      </c>
      <c r="G30" s="130">
        <f>G31+G32+G34+G33</f>
        <v>25090.93635</v>
      </c>
      <c r="H30" s="136">
        <f t="shared" si="0"/>
        <v>99.592501071700752</v>
      </c>
    </row>
    <row r="31" spans="1:8" ht="26.25" hidden="1" customHeight="1" x14ac:dyDescent="0.25">
      <c r="A31" s="69">
        <v>23</v>
      </c>
      <c r="B31" s="58">
        <v>104</v>
      </c>
      <c r="C31" s="4" t="s">
        <v>315</v>
      </c>
      <c r="D31" s="4" t="s">
        <v>50</v>
      </c>
      <c r="E31" s="7" t="s">
        <v>81</v>
      </c>
      <c r="F31" s="65">
        <v>24663.8</v>
      </c>
      <c r="G31" s="131">
        <v>24570.45779</v>
      </c>
      <c r="H31" s="135">
        <f t="shared" si="0"/>
        <v>99.621541652137964</v>
      </c>
    </row>
    <row r="32" spans="1:8" ht="26" hidden="1" x14ac:dyDescent="0.25">
      <c r="A32" s="69">
        <v>24</v>
      </c>
      <c r="B32" s="58">
        <v>104</v>
      </c>
      <c r="C32" s="4" t="s">
        <v>315</v>
      </c>
      <c r="D32" s="4" t="s">
        <v>78</v>
      </c>
      <c r="E32" s="91" t="s">
        <v>77</v>
      </c>
      <c r="F32" s="65">
        <v>392.4</v>
      </c>
      <c r="G32" s="131">
        <v>383.1037</v>
      </c>
      <c r="H32" s="135">
        <f t="shared" si="0"/>
        <v>97.630912334352701</v>
      </c>
    </row>
    <row r="33" spans="1:8" ht="26" hidden="1" x14ac:dyDescent="0.25">
      <c r="A33" s="69">
        <v>25</v>
      </c>
      <c r="B33" s="58">
        <v>104</v>
      </c>
      <c r="C33" s="4" t="s">
        <v>315</v>
      </c>
      <c r="D33" s="4" t="s">
        <v>48</v>
      </c>
      <c r="E33" s="91" t="s">
        <v>49</v>
      </c>
      <c r="F33" s="65">
        <v>9.6999999999999993</v>
      </c>
      <c r="G33" s="131">
        <v>9.6883199999999992</v>
      </c>
      <c r="H33" s="135">
        <f t="shared" si="0"/>
        <v>99.879587628865977</v>
      </c>
    </row>
    <row r="34" spans="1:8" ht="13" hidden="1" x14ac:dyDescent="0.25">
      <c r="A34" s="69">
        <v>26</v>
      </c>
      <c r="B34" s="58">
        <v>104</v>
      </c>
      <c r="C34" s="4" t="s">
        <v>315</v>
      </c>
      <c r="D34" s="4" t="s">
        <v>79</v>
      </c>
      <c r="E34" s="91" t="s">
        <v>80</v>
      </c>
      <c r="F34" s="65">
        <f>50+54.9+13.7+9.1</f>
        <v>127.7</v>
      </c>
      <c r="G34" s="131">
        <v>127.68653999999999</v>
      </c>
      <c r="H34" s="135">
        <f t="shared" si="0"/>
        <v>99.989459671104143</v>
      </c>
    </row>
    <row r="35" spans="1:8" ht="13" hidden="1" x14ac:dyDescent="0.3">
      <c r="A35" s="69">
        <v>27</v>
      </c>
      <c r="B35" s="57">
        <v>104</v>
      </c>
      <c r="C35" s="10" t="s">
        <v>633</v>
      </c>
      <c r="D35" s="2"/>
      <c r="E35" s="85" t="s">
        <v>175</v>
      </c>
      <c r="F35" s="29">
        <f>F36+F37</f>
        <v>30413.3</v>
      </c>
      <c r="G35" s="130">
        <f>G36+G37</f>
        <v>29790.674719999999</v>
      </c>
      <c r="H35" s="136">
        <f t="shared" si="0"/>
        <v>97.95278618236101</v>
      </c>
    </row>
    <row r="36" spans="1:8" ht="27" hidden="1" customHeight="1" x14ac:dyDescent="0.25">
      <c r="A36" s="69">
        <v>28</v>
      </c>
      <c r="B36" s="58">
        <v>104</v>
      </c>
      <c r="C36" s="4" t="s">
        <v>633</v>
      </c>
      <c r="D36" s="4" t="s">
        <v>50</v>
      </c>
      <c r="E36" s="7" t="s">
        <v>81</v>
      </c>
      <c r="F36" s="65">
        <v>22361.8</v>
      </c>
      <c r="G36" s="131">
        <v>22241.79998</v>
      </c>
      <c r="H36" s="135">
        <f t="shared" si="0"/>
        <v>99.46337048001503</v>
      </c>
    </row>
    <row r="37" spans="1:8" ht="26.25" hidden="1" customHeight="1" x14ac:dyDescent="0.25">
      <c r="A37" s="69">
        <v>29</v>
      </c>
      <c r="B37" s="58">
        <v>104</v>
      </c>
      <c r="C37" s="4" t="s">
        <v>633</v>
      </c>
      <c r="D37" s="4" t="s">
        <v>78</v>
      </c>
      <c r="E37" s="91" t="s">
        <v>77</v>
      </c>
      <c r="F37" s="65">
        <v>8051.5</v>
      </c>
      <c r="G37" s="131">
        <v>7548.8747400000002</v>
      </c>
      <c r="H37" s="135">
        <f t="shared" si="0"/>
        <v>93.757371173073352</v>
      </c>
    </row>
    <row r="38" spans="1:8" ht="26.25" hidden="1" customHeight="1" x14ac:dyDescent="0.3">
      <c r="A38" s="69">
        <v>30</v>
      </c>
      <c r="B38" s="87">
        <v>104</v>
      </c>
      <c r="C38" s="10" t="s">
        <v>634</v>
      </c>
      <c r="D38" s="10"/>
      <c r="E38" s="92" t="s">
        <v>135</v>
      </c>
      <c r="F38" s="29">
        <f>F39</f>
        <v>601.6</v>
      </c>
      <c r="G38" s="130">
        <f>G39</f>
        <v>601.59900000000005</v>
      </c>
      <c r="H38" s="136">
        <f t="shared" si="0"/>
        <v>99.99983377659575</v>
      </c>
    </row>
    <row r="39" spans="1:8" ht="26.25" hidden="1" customHeight="1" x14ac:dyDescent="0.25">
      <c r="A39" s="69">
        <v>31</v>
      </c>
      <c r="B39" s="88">
        <v>104</v>
      </c>
      <c r="C39" s="12" t="s">
        <v>634</v>
      </c>
      <c r="D39" s="4">
        <v>240</v>
      </c>
      <c r="E39" s="91" t="s">
        <v>77</v>
      </c>
      <c r="F39" s="65">
        <v>601.6</v>
      </c>
      <c r="G39" s="131">
        <v>601.59900000000005</v>
      </c>
      <c r="H39" s="135">
        <f t="shared" si="0"/>
        <v>99.99983377659575</v>
      </c>
    </row>
    <row r="40" spans="1:8" ht="17.25" hidden="1" customHeight="1" x14ac:dyDescent="0.3">
      <c r="A40" s="69">
        <v>32</v>
      </c>
      <c r="B40" s="87">
        <v>104</v>
      </c>
      <c r="C40" s="2" t="s">
        <v>189</v>
      </c>
      <c r="D40" s="2"/>
      <c r="E40" s="85" t="s">
        <v>156</v>
      </c>
      <c r="F40" s="29">
        <f>F41+F43</f>
        <v>962.2</v>
      </c>
      <c r="G40" s="130">
        <f>G41+G43</f>
        <v>962.22199000000001</v>
      </c>
      <c r="H40" s="136">
        <f t="shared" si="0"/>
        <v>100.0022853876533</v>
      </c>
    </row>
    <row r="41" spans="1:8" ht="52" hidden="1" x14ac:dyDescent="0.3">
      <c r="A41" s="69">
        <v>33</v>
      </c>
      <c r="B41" s="87">
        <v>104</v>
      </c>
      <c r="C41" s="63" t="s">
        <v>730</v>
      </c>
      <c r="D41" s="2"/>
      <c r="E41" s="92" t="s">
        <v>735</v>
      </c>
      <c r="F41" s="29">
        <f>F42</f>
        <v>555.70000000000005</v>
      </c>
      <c r="G41" s="130">
        <f>G42</f>
        <v>555.69998999999996</v>
      </c>
      <c r="H41" s="136">
        <f t="shared" si="0"/>
        <v>99.999998200467871</v>
      </c>
    </row>
    <row r="42" spans="1:8" ht="19" hidden="1" customHeight="1" x14ac:dyDescent="0.25">
      <c r="A42" s="69">
        <v>34</v>
      </c>
      <c r="B42" s="88">
        <v>104</v>
      </c>
      <c r="C42" s="64" t="s">
        <v>730</v>
      </c>
      <c r="D42" s="4" t="s">
        <v>50</v>
      </c>
      <c r="E42" s="91" t="s">
        <v>81</v>
      </c>
      <c r="F42" s="71">
        <v>555.70000000000005</v>
      </c>
      <c r="G42" s="132">
        <v>555.69998999999996</v>
      </c>
      <c r="H42" s="135">
        <f t="shared" si="0"/>
        <v>99.999998200467871</v>
      </c>
    </row>
    <row r="43" spans="1:8" ht="52.5" hidden="1" customHeight="1" x14ac:dyDescent="0.3">
      <c r="A43" s="69">
        <v>35</v>
      </c>
      <c r="B43" s="57">
        <v>104</v>
      </c>
      <c r="C43" s="2" t="s">
        <v>729</v>
      </c>
      <c r="D43" s="2"/>
      <c r="E43" s="92" t="s">
        <v>734</v>
      </c>
      <c r="F43" s="29">
        <f>F44</f>
        <v>406.5</v>
      </c>
      <c r="G43" s="130">
        <f>G44</f>
        <v>406.52199999999999</v>
      </c>
      <c r="H43" s="136">
        <f t="shared" si="0"/>
        <v>100.00541205412054</v>
      </c>
    </row>
    <row r="44" spans="1:8" ht="26.25" hidden="1" customHeight="1" x14ac:dyDescent="0.25">
      <c r="A44" s="69">
        <v>36</v>
      </c>
      <c r="B44" s="58">
        <v>104</v>
      </c>
      <c r="C44" s="4" t="s">
        <v>729</v>
      </c>
      <c r="D44" s="4" t="s">
        <v>50</v>
      </c>
      <c r="E44" s="91" t="s">
        <v>81</v>
      </c>
      <c r="F44" s="71">
        <v>406.5</v>
      </c>
      <c r="G44" s="132">
        <v>406.52199999999999</v>
      </c>
      <c r="H44" s="135">
        <f t="shared" si="0"/>
        <v>100.00541205412054</v>
      </c>
    </row>
    <row r="45" spans="1:8" ht="13" x14ac:dyDescent="0.25">
      <c r="A45" s="69">
        <v>4</v>
      </c>
      <c r="B45" s="58">
        <v>105</v>
      </c>
      <c r="C45" s="4"/>
      <c r="D45" s="4"/>
      <c r="E45" s="91" t="s">
        <v>341</v>
      </c>
      <c r="F45" s="65">
        <f t="shared" ref="F45:G47" si="1">F46</f>
        <v>4</v>
      </c>
      <c r="G45" s="131">
        <f t="shared" si="1"/>
        <v>4</v>
      </c>
      <c r="H45" s="120">
        <f t="shared" si="0"/>
        <v>100</v>
      </c>
    </row>
    <row r="46" spans="1:8" ht="13" hidden="1" x14ac:dyDescent="0.3">
      <c r="A46" s="69">
        <v>38</v>
      </c>
      <c r="B46" s="57">
        <v>105</v>
      </c>
      <c r="C46" s="2" t="s">
        <v>189</v>
      </c>
      <c r="D46" s="4"/>
      <c r="E46" s="85" t="s">
        <v>156</v>
      </c>
      <c r="F46" s="29">
        <f t="shared" si="1"/>
        <v>4</v>
      </c>
      <c r="G46" s="130">
        <f t="shared" si="1"/>
        <v>4</v>
      </c>
      <c r="H46" s="136">
        <f t="shared" si="0"/>
        <v>100</v>
      </c>
    </row>
    <row r="47" spans="1:8" ht="54" hidden="1" customHeight="1" x14ac:dyDescent="0.3">
      <c r="A47" s="69">
        <v>39</v>
      </c>
      <c r="B47" s="57">
        <v>105</v>
      </c>
      <c r="C47" s="2" t="s">
        <v>342</v>
      </c>
      <c r="D47" s="4"/>
      <c r="E47" s="85" t="s">
        <v>661</v>
      </c>
      <c r="F47" s="29">
        <f t="shared" si="1"/>
        <v>4</v>
      </c>
      <c r="G47" s="130">
        <f t="shared" si="1"/>
        <v>4</v>
      </c>
      <c r="H47" s="136">
        <f t="shared" si="0"/>
        <v>100</v>
      </c>
    </row>
    <row r="48" spans="1:8" ht="26.25" hidden="1" customHeight="1" x14ac:dyDescent="0.25">
      <c r="A48" s="69">
        <v>40</v>
      </c>
      <c r="B48" s="58">
        <v>105</v>
      </c>
      <c r="C48" s="4" t="s">
        <v>342</v>
      </c>
      <c r="D48" s="4" t="s">
        <v>78</v>
      </c>
      <c r="E48" s="91" t="s">
        <v>77</v>
      </c>
      <c r="F48" s="71">
        <v>4</v>
      </c>
      <c r="G48" s="132">
        <v>4</v>
      </c>
      <c r="H48" s="135">
        <f t="shared" si="0"/>
        <v>100</v>
      </c>
    </row>
    <row r="49" spans="1:8" ht="31.5" customHeight="1" x14ac:dyDescent="0.25">
      <c r="A49" s="69">
        <v>5</v>
      </c>
      <c r="B49" s="58">
        <v>106</v>
      </c>
      <c r="C49" s="2"/>
      <c r="D49" s="2"/>
      <c r="E49" s="91" t="s">
        <v>763</v>
      </c>
      <c r="F49" s="65">
        <f>F50+F54</f>
        <v>19301.099999999999</v>
      </c>
      <c r="G49" s="131">
        <f>G50+G54</f>
        <v>19201.01035</v>
      </c>
      <c r="H49" s="120">
        <f t="shared" si="0"/>
        <v>99.481430332986207</v>
      </c>
    </row>
    <row r="50" spans="1:8" ht="26" hidden="1" x14ac:dyDescent="0.3">
      <c r="A50" s="69">
        <v>42</v>
      </c>
      <c r="B50" s="57">
        <v>106</v>
      </c>
      <c r="C50" s="2" t="s">
        <v>252</v>
      </c>
      <c r="D50" s="2"/>
      <c r="E50" s="92" t="s">
        <v>743</v>
      </c>
      <c r="F50" s="29">
        <f>F51</f>
        <v>14635</v>
      </c>
      <c r="G50" s="130">
        <f>G51</f>
        <v>14537.45723</v>
      </c>
      <c r="H50" s="136">
        <f t="shared" si="0"/>
        <v>99.333496617697307</v>
      </c>
    </row>
    <row r="51" spans="1:8" ht="28.5" hidden="1" customHeight="1" x14ac:dyDescent="0.3">
      <c r="A51" s="69">
        <v>43</v>
      </c>
      <c r="B51" s="57">
        <v>106</v>
      </c>
      <c r="C51" s="2" t="s">
        <v>253</v>
      </c>
      <c r="D51" s="2"/>
      <c r="E51" s="85" t="s">
        <v>109</v>
      </c>
      <c r="F51" s="29">
        <f>F52+F53</f>
        <v>14635</v>
      </c>
      <c r="G51" s="130">
        <f>G52+G53</f>
        <v>14537.45723</v>
      </c>
      <c r="H51" s="136">
        <f t="shared" si="0"/>
        <v>99.333496617697307</v>
      </c>
    </row>
    <row r="52" spans="1:8" ht="21" hidden="1" customHeight="1" x14ac:dyDescent="0.25">
      <c r="A52" s="69">
        <v>44</v>
      </c>
      <c r="B52" s="58">
        <v>106</v>
      </c>
      <c r="C52" s="64" t="s">
        <v>253</v>
      </c>
      <c r="D52" s="4" t="s">
        <v>50</v>
      </c>
      <c r="E52" s="7" t="s">
        <v>81</v>
      </c>
      <c r="F52" s="65">
        <v>12760</v>
      </c>
      <c r="G52" s="131">
        <v>12701.099990000001</v>
      </c>
      <c r="H52" s="135">
        <f t="shared" si="0"/>
        <v>99.5384011755486</v>
      </c>
    </row>
    <row r="53" spans="1:8" ht="28.5" hidden="1" customHeight="1" x14ac:dyDescent="0.25">
      <c r="A53" s="69">
        <v>45</v>
      </c>
      <c r="B53" s="58">
        <v>106</v>
      </c>
      <c r="C53" s="64" t="s">
        <v>253</v>
      </c>
      <c r="D53" s="4">
        <v>240</v>
      </c>
      <c r="E53" s="91" t="s">
        <v>77</v>
      </c>
      <c r="F53" s="65">
        <v>1875</v>
      </c>
      <c r="G53" s="131">
        <v>1836.35724</v>
      </c>
      <c r="H53" s="135">
        <f t="shared" si="0"/>
        <v>97.939052799999999</v>
      </c>
    </row>
    <row r="54" spans="1:8" ht="17.25" hidden="1" customHeight="1" x14ac:dyDescent="0.3">
      <c r="A54" s="69">
        <v>46</v>
      </c>
      <c r="B54" s="57">
        <v>106</v>
      </c>
      <c r="C54" s="2" t="s">
        <v>189</v>
      </c>
      <c r="D54" s="2"/>
      <c r="E54" s="85" t="s">
        <v>106</v>
      </c>
      <c r="F54" s="29">
        <f>F55+F57+F60</f>
        <v>4666.0999999999995</v>
      </c>
      <c r="G54" s="130">
        <f>G55+G57+G60</f>
        <v>4663.5531199999996</v>
      </c>
      <c r="H54" s="136">
        <f t="shared" si="0"/>
        <v>99.945417372109475</v>
      </c>
    </row>
    <row r="55" spans="1:8" ht="27" hidden="1" customHeight="1" x14ac:dyDescent="0.3">
      <c r="A55" s="69">
        <v>47</v>
      </c>
      <c r="B55" s="57">
        <v>106</v>
      </c>
      <c r="C55" s="2" t="s">
        <v>255</v>
      </c>
      <c r="D55" s="2"/>
      <c r="E55" s="85" t="s">
        <v>28</v>
      </c>
      <c r="F55" s="29">
        <f>F56</f>
        <v>1322.6</v>
      </c>
      <c r="G55" s="130">
        <f>G56</f>
        <v>1322.5560499999999</v>
      </c>
      <c r="H55" s="136">
        <f t="shared" si="0"/>
        <v>99.996676999848788</v>
      </c>
    </row>
    <row r="56" spans="1:8" ht="24.75" hidden="1" customHeight="1" x14ac:dyDescent="0.25">
      <c r="A56" s="69">
        <v>48</v>
      </c>
      <c r="B56" s="58">
        <v>106</v>
      </c>
      <c r="C56" s="4" t="s">
        <v>255</v>
      </c>
      <c r="D56" s="4" t="s">
        <v>50</v>
      </c>
      <c r="E56" s="7" t="s">
        <v>81</v>
      </c>
      <c r="F56" s="65">
        <f>1308+14.6</f>
        <v>1322.6</v>
      </c>
      <c r="G56" s="131">
        <v>1322.5560499999999</v>
      </c>
      <c r="H56" s="135">
        <f t="shared" si="0"/>
        <v>99.996676999848788</v>
      </c>
    </row>
    <row r="57" spans="1:8" ht="27.75" hidden="1" customHeight="1" x14ac:dyDescent="0.3">
      <c r="A57" s="69">
        <v>49</v>
      </c>
      <c r="B57" s="87">
        <v>106</v>
      </c>
      <c r="C57" s="63" t="s">
        <v>254</v>
      </c>
      <c r="D57" s="10"/>
      <c r="E57" s="85" t="s">
        <v>107</v>
      </c>
      <c r="F57" s="29">
        <f>F58+F59</f>
        <v>3137.9999999999995</v>
      </c>
      <c r="G57" s="130">
        <f>G58+G59</f>
        <v>3135.4970699999999</v>
      </c>
      <c r="H57" s="136">
        <f t="shared" si="0"/>
        <v>99.920238049713205</v>
      </c>
    </row>
    <row r="58" spans="1:8" ht="25.5" hidden="1" customHeight="1" x14ac:dyDescent="0.25">
      <c r="A58" s="69">
        <v>50</v>
      </c>
      <c r="B58" s="88">
        <v>106</v>
      </c>
      <c r="C58" s="64" t="s">
        <v>254</v>
      </c>
      <c r="D58" s="4" t="s">
        <v>50</v>
      </c>
      <c r="E58" s="7" t="s">
        <v>81</v>
      </c>
      <c r="F58" s="65">
        <f>2500.6+233.7</f>
        <v>2734.2999999999997</v>
      </c>
      <c r="G58" s="131">
        <v>2734.0481500000001</v>
      </c>
      <c r="H58" s="135">
        <f t="shared" si="0"/>
        <v>99.990789233076114</v>
      </c>
    </row>
    <row r="59" spans="1:8" ht="27.75" hidden="1" customHeight="1" x14ac:dyDescent="0.25">
      <c r="A59" s="69">
        <v>51</v>
      </c>
      <c r="B59" s="88">
        <v>106</v>
      </c>
      <c r="C59" s="64" t="s">
        <v>254</v>
      </c>
      <c r="D59" s="4">
        <v>240</v>
      </c>
      <c r="E59" s="91" t="s">
        <v>77</v>
      </c>
      <c r="F59" s="65">
        <f>380.7+23</f>
        <v>403.7</v>
      </c>
      <c r="G59" s="131">
        <v>401.44891999999999</v>
      </c>
      <c r="H59" s="135">
        <f t="shared" si="0"/>
        <v>99.4423879118157</v>
      </c>
    </row>
    <row r="60" spans="1:8" ht="52" hidden="1" x14ac:dyDescent="0.3">
      <c r="A60" s="69">
        <v>52</v>
      </c>
      <c r="B60" s="87">
        <v>106</v>
      </c>
      <c r="C60" s="63" t="s">
        <v>730</v>
      </c>
      <c r="D60" s="2"/>
      <c r="E60" s="92" t="s">
        <v>735</v>
      </c>
      <c r="F60" s="29">
        <f>F61</f>
        <v>205.5</v>
      </c>
      <c r="G60" s="130">
        <f>G61</f>
        <v>205.5</v>
      </c>
      <c r="H60" s="136">
        <f t="shared" si="0"/>
        <v>100</v>
      </c>
    </row>
    <row r="61" spans="1:8" ht="27.75" hidden="1" customHeight="1" x14ac:dyDescent="0.25">
      <c r="A61" s="69">
        <v>53</v>
      </c>
      <c r="B61" s="88">
        <v>106</v>
      </c>
      <c r="C61" s="64" t="s">
        <v>730</v>
      </c>
      <c r="D61" s="4" t="s">
        <v>50</v>
      </c>
      <c r="E61" s="91" t="s">
        <v>81</v>
      </c>
      <c r="F61" s="71">
        <v>205.5</v>
      </c>
      <c r="G61" s="132">
        <v>205.5</v>
      </c>
      <c r="H61" s="135">
        <f t="shared" si="0"/>
        <v>100</v>
      </c>
    </row>
    <row r="62" spans="1:8" ht="12.75" customHeight="1" x14ac:dyDescent="0.25">
      <c r="A62" s="69">
        <v>6</v>
      </c>
      <c r="B62" s="58">
        <v>111</v>
      </c>
      <c r="C62" s="2"/>
      <c r="D62" s="2"/>
      <c r="E62" s="91" t="s">
        <v>5</v>
      </c>
      <c r="F62" s="65">
        <f t="shared" ref="F62:G64" si="2">F63</f>
        <v>1500</v>
      </c>
      <c r="G62" s="131">
        <f t="shared" si="2"/>
        <v>0</v>
      </c>
      <c r="H62" s="120">
        <f t="shared" si="0"/>
        <v>0</v>
      </c>
    </row>
    <row r="63" spans="1:8" ht="12.75" hidden="1" customHeight="1" x14ac:dyDescent="0.3">
      <c r="A63" s="69">
        <v>55</v>
      </c>
      <c r="B63" s="57">
        <v>111</v>
      </c>
      <c r="C63" s="2" t="s">
        <v>189</v>
      </c>
      <c r="D63" s="2"/>
      <c r="E63" s="85" t="s">
        <v>156</v>
      </c>
      <c r="F63" s="29">
        <f t="shared" si="2"/>
        <v>1500</v>
      </c>
      <c r="G63" s="130">
        <f t="shared" si="2"/>
        <v>0</v>
      </c>
      <c r="H63" s="136">
        <f t="shared" si="0"/>
        <v>0</v>
      </c>
    </row>
    <row r="64" spans="1:8" ht="12.75" hidden="1" customHeight="1" x14ac:dyDescent="0.3">
      <c r="A64" s="69">
        <v>56</v>
      </c>
      <c r="B64" s="57">
        <v>111</v>
      </c>
      <c r="C64" s="2" t="s">
        <v>256</v>
      </c>
      <c r="D64" s="2"/>
      <c r="E64" s="85" t="s">
        <v>6</v>
      </c>
      <c r="F64" s="29">
        <f t="shared" si="2"/>
        <v>1500</v>
      </c>
      <c r="G64" s="130">
        <f t="shared" si="2"/>
        <v>0</v>
      </c>
      <c r="H64" s="136">
        <f t="shared" si="0"/>
        <v>0</v>
      </c>
    </row>
    <row r="65" spans="1:8" ht="12.75" hidden="1" customHeight="1" x14ac:dyDescent="0.25">
      <c r="A65" s="69">
        <v>57</v>
      </c>
      <c r="B65" s="58">
        <v>111</v>
      </c>
      <c r="C65" s="4" t="s">
        <v>256</v>
      </c>
      <c r="D65" s="4" t="s">
        <v>51</v>
      </c>
      <c r="E65" s="91" t="s">
        <v>52</v>
      </c>
      <c r="F65" s="65">
        <v>1500</v>
      </c>
      <c r="G65" s="131">
        <v>0</v>
      </c>
      <c r="H65" s="135">
        <f t="shared" si="0"/>
        <v>0</v>
      </c>
    </row>
    <row r="66" spans="1:8" ht="12.75" customHeight="1" x14ac:dyDescent="0.25">
      <c r="A66" s="69">
        <v>7</v>
      </c>
      <c r="B66" s="58">
        <v>113</v>
      </c>
      <c r="C66" s="2"/>
      <c r="D66" s="2"/>
      <c r="E66" s="91" t="s">
        <v>25</v>
      </c>
      <c r="F66" s="65">
        <f>F67+F74+F94+F70+F82+F87</f>
        <v>38086.300000000003</v>
      </c>
      <c r="G66" s="131">
        <f>G67+G74+G94+G70+G82+G87</f>
        <v>37378.403109999999</v>
      </c>
      <c r="H66" s="120">
        <f t="shared" si="0"/>
        <v>98.141334574374511</v>
      </c>
    </row>
    <row r="67" spans="1:8" ht="29.25" hidden="1" customHeight="1" x14ac:dyDescent="0.3">
      <c r="A67" s="69">
        <v>59</v>
      </c>
      <c r="B67" s="57">
        <v>113</v>
      </c>
      <c r="C67" s="2" t="s">
        <v>252</v>
      </c>
      <c r="D67" s="2"/>
      <c r="E67" s="92" t="s">
        <v>743</v>
      </c>
      <c r="F67" s="29">
        <f>F68</f>
        <v>3969.1</v>
      </c>
      <c r="G67" s="130">
        <f>G68</f>
        <v>3969.1</v>
      </c>
      <c r="H67" s="136">
        <f t="shared" si="0"/>
        <v>100</v>
      </c>
    </row>
    <row r="68" spans="1:8" ht="30.75" hidden="1" customHeight="1" x14ac:dyDescent="0.3">
      <c r="A68" s="69">
        <v>60</v>
      </c>
      <c r="B68" s="57">
        <v>113</v>
      </c>
      <c r="C68" s="2" t="s">
        <v>257</v>
      </c>
      <c r="D68" s="2"/>
      <c r="E68" s="85" t="s">
        <v>417</v>
      </c>
      <c r="F68" s="29">
        <f>F69</f>
        <v>3969.1</v>
      </c>
      <c r="G68" s="130">
        <f>G69</f>
        <v>3969.1</v>
      </c>
      <c r="H68" s="136">
        <f t="shared" si="0"/>
        <v>100</v>
      </c>
    </row>
    <row r="69" spans="1:8" s="20" customFormat="1" ht="13.5" hidden="1" customHeight="1" x14ac:dyDescent="0.25">
      <c r="A69" s="69">
        <v>61</v>
      </c>
      <c r="B69" s="58">
        <v>113</v>
      </c>
      <c r="C69" s="4" t="s">
        <v>257</v>
      </c>
      <c r="D69" s="55" t="s">
        <v>53</v>
      </c>
      <c r="E69" s="91" t="s">
        <v>54</v>
      </c>
      <c r="F69" s="65">
        <f>4000-30.9</f>
        <v>3969.1</v>
      </c>
      <c r="G69" s="131">
        <v>3969.1</v>
      </c>
      <c r="H69" s="135">
        <f t="shared" si="0"/>
        <v>100</v>
      </c>
    </row>
    <row r="70" spans="1:8" ht="39.75" hidden="1" customHeight="1" x14ac:dyDescent="0.3">
      <c r="A70" s="69">
        <v>62</v>
      </c>
      <c r="B70" s="87">
        <v>113</v>
      </c>
      <c r="C70" s="10" t="s">
        <v>258</v>
      </c>
      <c r="D70" s="10"/>
      <c r="E70" s="92" t="s">
        <v>606</v>
      </c>
      <c r="F70" s="29">
        <f>F71</f>
        <v>8807.7999999999993</v>
      </c>
      <c r="G70" s="130">
        <f>G71</f>
        <v>8611.5184300000001</v>
      </c>
      <c r="H70" s="136">
        <f t="shared" si="0"/>
        <v>97.771502872453979</v>
      </c>
    </row>
    <row r="71" spans="1:8" ht="28.5" hidden="1" customHeight="1" x14ac:dyDescent="0.3">
      <c r="A71" s="69">
        <v>63</v>
      </c>
      <c r="B71" s="57">
        <v>113</v>
      </c>
      <c r="C71" s="2" t="s">
        <v>320</v>
      </c>
      <c r="D71" s="2"/>
      <c r="E71" s="85" t="s">
        <v>109</v>
      </c>
      <c r="F71" s="29">
        <f>F72+F73</f>
        <v>8807.7999999999993</v>
      </c>
      <c r="G71" s="130">
        <f>G72+G73</f>
        <v>8611.5184300000001</v>
      </c>
      <c r="H71" s="136">
        <f t="shared" si="0"/>
        <v>97.771502872453979</v>
      </c>
    </row>
    <row r="72" spans="1:8" ht="23.5" hidden="1" customHeight="1" x14ac:dyDescent="0.25">
      <c r="A72" s="69">
        <v>64</v>
      </c>
      <c r="B72" s="58">
        <v>113</v>
      </c>
      <c r="C72" s="64" t="s">
        <v>320</v>
      </c>
      <c r="D72" s="4" t="s">
        <v>50</v>
      </c>
      <c r="E72" s="91" t="s">
        <v>81</v>
      </c>
      <c r="F72" s="65">
        <v>8382.7999999999993</v>
      </c>
      <c r="G72" s="131">
        <v>8193.5813300000009</v>
      </c>
      <c r="H72" s="135">
        <f t="shared" si="0"/>
        <v>97.742774848499323</v>
      </c>
    </row>
    <row r="73" spans="1:8" ht="28.5" hidden="1" customHeight="1" x14ac:dyDescent="0.25">
      <c r="A73" s="69">
        <v>65</v>
      </c>
      <c r="B73" s="58">
        <v>113</v>
      </c>
      <c r="C73" s="64" t="s">
        <v>320</v>
      </c>
      <c r="D73" s="4">
        <v>240</v>
      </c>
      <c r="E73" s="91" t="s">
        <v>77</v>
      </c>
      <c r="F73" s="65">
        <v>425</v>
      </c>
      <c r="G73" s="131">
        <v>417.93709999999999</v>
      </c>
      <c r="H73" s="135">
        <f t="shared" si="0"/>
        <v>98.338141176470586</v>
      </c>
    </row>
    <row r="74" spans="1:8" s="21" customFormat="1" ht="39" hidden="1" x14ac:dyDescent="0.3">
      <c r="A74" s="69">
        <v>66</v>
      </c>
      <c r="B74" s="57">
        <v>113</v>
      </c>
      <c r="C74" s="10" t="s">
        <v>249</v>
      </c>
      <c r="D74" s="2"/>
      <c r="E74" s="92" t="s">
        <v>594</v>
      </c>
      <c r="F74" s="29">
        <f>F75</f>
        <v>23686.800000000003</v>
      </c>
      <c r="G74" s="130">
        <f>G75</f>
        <v>23190.939589999998</v>
      </c>
      <c r="H74" s="136">
        <f t="shared" ref="H74:H137" si="3">G74/F74*100</f>
        <v>97.906596036611091</v>
      </c>
    </row>
    <row r="75" spans="1:8" s="21" customFormat="1" ht="52.5" hidden="1" customHeight="1" x14ac:dyDescent="0.3">
      <c r="A75" s="69">
        <v>67</v>
      </c>
      <c r="B75" s="57">
        <v>113</v>
      </c>
      <c r="C75" s="10" t="s">
        <v>250</v>
      </c>
      <c r="D75" s="2"/>
      <c r="E75" s="92" t="s">
        <v>632</v>
      </c>
      <c r="F75" s="29">
        <f>F76+F80</f>
        <v>23686.800000000003</v>
      </c>
      <c r="G75" s="130">
        <f>G76+G80</f>
        <v>23190.939589999998</v>
      </c>
      <c r="H75" s="136">
        <f t="shared" si="3"/>
        <v>97.906596036611091</v>
      </c>
    </row>
    <row r="76" spans="1:8" s="21" customFormat="1" ht="15.75" hidden="1" customHeight="1" x14ac:dyDescent="0.3">
      <c r="A76" s="69">
        <v>68</v>
      </c>
      <c r="B76" s="57">
        <v>113</v>
      </c>
      <c r="C76" s="82" t="s">
        <v>635</v>
      </c>
      <c r="D76" s="2"/>
      <c r="E76" s="85" t="s">
        <v>182</v>
      </c>
      <c r="F76" s="29">
        <f>F77+F78+F79</f>
        <v>23341.600000000002</v>
      </c>
      <c r="G76" s="130">
        <f>G77+G78+G79</f>
        <v>22845.760589999998</v>
      </c>
      <c r="H76" s="136">
        <f t="shared" si="3"/>
        <v>97.87572655687697</v>
      </c>
    </row>
    <row r="77" spans="1:8" s="20" customFormat="1" ht="15" hidden="1" customHeight="1" x14ac:dyDescent="0.25">
      <c r="A77" s="69">
        <v>69</v>
      </c>
      <c r="B77" s="58">
        <v>113</v>
      </c>
      <c r="C77" s="4" t="s">
        <v>635</v>
      </c>
      <c r="D77" s="4" t="s">
        <v>44</v>
      </c>
      <c r="E77" s="91" t="s">
        <v>45</v>
      </c>
      <c r="F77" s="65">
        <f>12561.2-5000+5000-1807.7+1807.7</f>
        <v>12561.2</v>
      </c>
      <c r="G77" s="131">
        <v>12557.954400000001</v>
      </c>
      <c r="H77" s="135">
        <f t="shared" si="3"/>
        <v>99.974161704295767</v>
      </c>
    </row>
    <row r="78" spans="1:8" ht="26" hidden="1" x14ac:dyDescent="0.25">
      <c r="A78" s="69">
        <v>70</v>
      </c>
      <c r="B78" s="58">
        <v>113</v>
      </c>
      <c r="C78" s="4" t="s">
        <v>635</v>
      </c>
      <c r="D78" s="4">
        <v>240</v>
      </c>
      <c r="E78" s="91" t="s">
        <v>77</v>
      </c>
      <c r="F78" s="65">
        <v>10736.5</v>
      </c>
      <c r="G78" s="131">
        <v>10244.037189999999</v>
      </c>
      <c r="H78" s="135">
        <f t="shared" si="3"/>
        <v>95.413190425185107</v>
      </c>
    </row>
    <row r="79" spans="1:8" ht="12.75" hidden="1" customHeight="1" x14ac:dyDescent="0.25">
      <c r="A79" s="69">
        <v>71</v>
      </c>
      <c r="B79" s="58">
        <v>113</v>
      </c>
      <c r="C79" s="4" t="s">
        <v>635</v>
      </c>
      <c r="D79" s="4" t="s">
        <v>79</v>
      </c>
      <c r="E79" s="91" t="s">
        <v>80</v>
      </c>
      <c r="F79" s="65">
        <v>43.9</v>
      </c>
      <c r="G79" s="131">
        <v>43.768999999999998</v>
      </c>
      <c r="H79" s="135">
        <f t="shared" si="3"/>
        <v>99.70159453302962</v>
      </c>
    </row>
    <row r="80" spans="1:8" ht="26" hidden="1" x14ac:dyDescent="0.3">
      <c r="A80" s="69">
        <v>72</v>
      </c>
      <c r="B80" s="87">
        <v>113</v>
      </c>
      <c r="C80" s="10" t="s">
        <v>634</v>
      </c>
      <c r="D80" s="10"/>
      <c r="E80" s="92" t="s">
        <v>135</v>
      </c>
      <c r="F80" s="29">
        <f>F81</f>
        <v>345.2</v>
      </c>
      <c r="G80" s="130">
        <f>G81</f>
        <v>345.17899999999997</v>
      </c>
      <c r="H80" s="136">
        <f t="shared" si="3"/>
        <v>99.993916570104275</v>
      </c>
    </row>
    <row r="81" spans="1:8" ht="26" hidden="1" x14ac:dyDescent="0.25">
      <c r="A81" s="69">
        <v>73</v>
      </c>
      <c r="B81" s="88">
        <v>113</v>
      </c>
      <c r="C81" s="12" t="s">
        <v>634</v>
      </c>
      <c r="D81" s="4">
        <v>240</v>
      </c>
      <c r="E81" s="91" t="s">
        <v>77</v>
      </c>
      <c r="F81" s="65">
        <v>345.2</v>
      </c>
      <c r="G81" s="131">
        <v>345.17899999999997</v>
      </c>
      <c r="H81" s="135">
        <f t="shared" si="3"/>
        <v>99.993916570104275</v>
      </c>
    </row>
    <row r="82" spans="1:8" s="21" customFormat="1" ht="54" hidden="1" customHeight="1" x14ac:dyDescent="0.3">
      <c r="A82" s="69">
        <v>74</v>
      </c>
      <c r="B82" s="57">
        <v>113</v>
      </c>
      <c r="C82" s="2" t="s">
        <v>260</v>
      </c>
      <c r="D82" s="2"/>
      <c r="E82" s="92" t="s">
        <v>598</v>
      </c>
      <c r="F82" s="29">
        <f>F83+F85</f>
        <v>594</v>
      </c>
      <c r="G82" s="130">
        <f>G83+G85</f>
        <v>594</v>
      </c>
      <c r="H82" s="136">
        <f t="shared" si="3"/>
        <v>100</v>
      </c>
    </row>
    <row r="83" spans="1:8" ht="13" hidden="1" x14ac:dyDescent="0.3">
      <c r="A83" s="69">
        <v>75</v>
      </c>
      <c r="B83" s="57">
        <v>113</v>
      </c>
      <c r="C83" s="2" t="s">
        <v>324</v>
      </c>
      <c r="D83" s="2"/>
      <c r="E83" s="85" t="s">
        <v>356</v>
      </c>
      <c r="F83" s="29">
        <f>F84</f>
        <v>290</v>
      </c>
      <c r="G83" s="130">
        <f>G84</f>
        <v>290</v>
      </c>
      <c r="H83" s="136">
        <f t="shared" si="3"/>
        <v>100</v>
      </c>
    </row>
    <row r="84" spans="1:8" ht="28.5" hidden="1" customHeight="1" x14ac:dyDescent="0.25">
      <c r="A84" s="69">
        <v>76</v>
      </c>
      <c r="B84" s="58">
        <v>113</v>
      </c>
      <c r="C84" s="4" t="s">
        <v>324</v>
      </c>
      <c r="D84" s="4" t="s">
        <v>78</v>
      </c>
      <c r="E84" s="91" t="s">
        <v>77</v>
      </c>
      <c r="F84" s="65">
        <v>290</v>
      </c>
      <c r="G84" s="131">
        <v>290</v>
      </c>
      <c r="H84" s="135">
        <f t="shared" si="3"/>
        <v>100</v>
      </c>
    </row>
    <row r="85" spans="1:8" ht="53.25" hidden="1" customHeight="1" x14ac:dyDescent="0.3">
      <c r="A85" s="69">
        <v>77</v>
      </c>
      <c r="B85" s="57">
        <v>113</v>
      </c>
      <c r="C85" s="33" t="s">
        <v>187</v>
      </c>
      <c r="D85" s="2"/>
      <c r="E85" s="85" t="s">
        <v>533</v>
      </c>
      <c r="F85" s="29">
        <f>F86</f>
        <v>304</v>
      </c>
      <c r="G85" s="130">
        <f>G86</f>
        <v>304</v>
      </c>
      <c r="H85" s="136">
        <f t="shared" si="3"/>
        <v>100</v>
      </c>
    </row>
    <row r="86" spans="1:8" ht="26" hidden="1" x14ac:dyDescent="0.25">
      <c r="A86" s="69">
        <v>78</v>
      </c>
      <c r="B86" s="58">
        <v>113</v>
      </c>
      <c r="C86" s="4" t="s">
        <v>187</v>
      </c>
      <c r="D86" s="4">
        <v>240</v>
      </c>
      <c r="E86" s="91" t="s">
        <v>77</v>
      </c>
      <c r="F86" s="71">
        <v>304</v>
      </c>
      <c r="G86" s="132">
        <v>304</v>
      </c>
      <c r="H86" s="135">
        <f t="shared" si="3"/>
        <v>100</v>
      </c>
    </row>
    <row r="87" spans="1:8" ht="52" hidden="1" x14ac:dyDescent="0.3">
      <c r="A87" s="69">
        <v>79</v>
      </c>
      <c r="B87" s="57">
        <v>113</v>
      </c>
      <c r="C87" s="33" t="s">
        <v>261</v>
      </c>
      <c r="D87" s="2"/>
      <c r="E87" s="92" t="s">
        <v>750</v>
      </c>
      <c r="F87" s="29">
        <f>F88+F91</f>
        <v>264</v>
      </c>
      <c r="G87" s="130">
        <f>G88+G91</f>
        <v>264</v>
      </c>
      <c r="H87" s="136">
        <f t="shared" si="3"/>
        <v>100</v>
      </c>
    </row>
    <row r="88" spans="1:8" ht="26" hidden="1" x14ac:dyDescent="0.3">
      <c r="A88" s="69">
        <v>80</v>
      </c>
      <c r="B88" s="57">
        <v>113</v>
      </c>
      <c r="C88" s="33" t="s">
        <v>262</v>
      </c>
      <c r="D88" s="2"/>
      <c r="E88" s="92" t="s">
        <v>147</v>
      </c>
      <c r="F88" s="29">
        <f>F89</f>
        <v>256.5</v>
      </c>
      <c r="G88" s="130">
        <f>G89</f>
        <v>256.5</v>
      </c>
      <c r="H88" s="136">
        <f t="shared" si="3"/>
        <v>100</v>
      </c>
    </row>
    <row r="89" spans="1:8" ht="40.5" hidden="1" customHeight="1" x14ac:dyDescent="0.3">
      <c r="A89" s="69">
        <v>81</v>
      </c>
      <c r="B89" s="57">
        <v>113</v>
      </c>
      <c r="C89" s="33" t="s">
        <v>215</v>
      </c>
      <c r="D89" s="2"/>
      <c r="E89" s="85" t="s">
        <v>180</v>
      </c>
      <c r="F89" s="29">
        <f>F90</f>
        <v>256.5</v>
      </c>
      <c r="G89" s="130">
        <f>G90</f>
        <v>256.5</v>
      </c>
      <c r="H89" s="136">
        <f t="shared" si="3"/>
        <v>100</v>
      </c>
    </row>
    <row r="90" spans="1:8" ht="26" hidden="1" x14ac:dyDescent="0.25">
      <c r="A90" s="69">
        <v>82</v>
      </c>
      <c r="B90" s="58">
        <v>113</v>
      </c>
      <c r="C90" s="55" t="s">
        <v>215</v>
      </c>
      <c r="D90" s="4">
        <v>240</v>
      </c>
      <c r="E90" s="91" t="s">
        <v>77</v>
      </c>
      <c r="F90" s="65">
        <v>256.5</v>
      </c>
      <c r="G90" s="131">
        <v>256.5</v>
      </c>
      <c r="H90" s="135">
        <f t="shared" si="3"/>
        <v>100</v>
      </c>
    </row>
    <row r="91" spans="1:8" s="21" customFormat="1" ht="26" hidden="1" x14ac:dyDescent="0.3">
      <c r="A91" s="69">
        <v>83</v>
      </c>
      <c r="B91" s="57">
        <v>113</v>
      </c>
      <c r="C91" s="33" t="s">
        <v>263</v>
      </c>
      <c r="D91" s="2"/>
      <c r="E91" s="92" t="s">
        <v>149</v>
      </c>
      <c r="F91" s="29">
        <f>F92</f>
        <v>7.5</v>
      </c>
      <c r="G91" s="130">
        <f>G92</f>
        <v>7.5</v>
      </c>
      <c r="H91" s="136">
        <f t="shared" si="3"/>
        <v>100</v>
      </c>
    </row>
    <row r="92" spans="1:8" s="21" customFormat="1" ht="13" hidden="1" x14ac:dyDescent="0.3">
      <c r="A92" s="69">
        <v>84</v>
      </c>
      <c r="B92" s="57">
        <v>113</v>
      </c>
      <c r="C92" s="33" t="s">
        <v>265</v>
      </c>
      <c r="D92" s="2"/>
      <c r="E92" s="85" t="s">
        <v>150</v>
      </c>
      <c r="F92" s="29">
        <f>F93</f>
        <v>7.5</v>
      </c>
      <c r="G92" s="130">
        <f>G93</f>
        <v>7.5</v>
      </c>
      <c r="H92" s="136">
        <f t="shared" si="3"/>
        <v>100</v>
      </c>
    </row>
    <row r="93" spans="1:8" ht="26" hidden="1" x14ac:dyDescent="0.25">
      <c r="A93" s="69">
        <v>85</v>
      </c>
      <c r="B93" s="58">
        <v>113</v>
      </c>
      <c r="C93" s="55" t="s">
        <v>265</v>
      </c>
      <c r="D93" s="4">
        <v>240</v>
      </c>
      <c r="E93" s="91" t="s">
        <v>77</v>
      </c>
      <c r="F93" s="65">
        <v>7.5</v>
      </c>
      <c r="G93" s="131">
        <v>7.5</v>
      </c>
      <c r="H93" s="135">
        <f t="shared" si="3"/>
        <v>100</v>
      </c>
    </row>
    <row r="94" spans="1:8" s="21" customFormat="1" ht="18.75" hidden="1" customHeight="1" x14ac:dyDescent="0.3">
      <c r="A94" s="69">
        <v>86</v>
      </c>
      <c r="B94" s="57">
        <v>113</v>
      </c>
      <c r="C94" s="2" t="s">
        <v>189</v>
      </c>
      <c r="D94" s="2"/>
      <c r="E94" s="85" t="s">
        <v>106</v>
      </c>
      <c r="F94" s="29">
        <f>F103+F105+F99+F97+F95+F101</f>
        <v>764.59999999999991</v>
      </c>
      <c r="G94" s="130">
        <f>G103+G105+G99+G97+G95+G101</f>
        <v>748.84509000000003</v>
      </c>
      <c r="H94" s="136">
        <f t="shared" si="3"/>
        <v>97.939457232539908</v>
      </c>
    </row>
    <row r="95" spans="1:8" s="20" customFormat="1" ht="39" hidden="1" x14ac:dyDescent="0.3">
      <c r="A95" s="69">
        <v>87</v>
      </c>
      <c r="B95" s="57">
        <v>113</v>
      </c>
      <c r="C95" s="2" t="s">
        <v>731</v>
      </c>
      <c r="D95" s="2"/>
      <c r="E95" s="92" t="s">
        <v>736</v>
      </c>
      <c r="F95" s="29">
        <f>F96</f>
        <v>30.9</v>
      </c>
      <c r="G95" s="130">
        <f>G96</f>
        <v>30.9</v>
      </c>
      <c r="H95" s="136">
        <f t="shared" si="3"/>
        <v>100</v>
      </c>
    </row>
    <row r="96" spans="1:8" s="20" customFormat="1" ht="13" hidden="1" x14ac:dyDescent="0.25">
      <c r="A96" s="69">
        <v>88</v>
      </c>
      <c r="B96" s="58">
        <v>113</v>
      </c>
      <c r="C96" s="4" t="s">
        <v>731</v>
      </c>
      <c r="D96" s="55" t="s">
        <v>53</v>
      </c>
      <c r="E96" s="91" t="s">
        <v>54</v>
      </c>
      <c r="F96" s="65">
        <v>30.9</v>
      </c>
      <c r="G96" s="131">
        <v>30.9</v>
      </c>
      <c r="H96" s="135">
        <f t="shared" si="3"/>
        <v>100</v>
      </c>
    </row>
    <row r="97" spans="1:8" s="21" customFormat="1" ht="39" hidden="1" x14ac:dyDescent="0.3">
      <c r="A97" s="69">
        <v>89</v>
      </c>
      <c r="B97" s="57">
        <v>113</v>
      </c>
      <c r="C97" s="2" t="s">
        <v>266</v>
      </c>
      <c r="D97" s="2"/>
      <c r="E97" s="85" t="s">
        <v>183</v>
      </c>
      <c r="F97" s="29">
        <f>F98</f>
        <v>108.6</v>
      </c>
      <c r="G97" s="130">
        <f>G98</f>
        <v>108.56023999999999</v>
      </c>
      <c r="H97" s="136">
        <f t="shared" si="3"/>
        <v>99.963388581952117</v>
      </c>
    </row>
    <row r="98" spans="1:8" s="21" customFormat="1" ht="17.5" hidden="1" customHeight="1" x14ac:dyDescent="0.3">
      <c r="A98" s="69">
        <v>90</v>
      </c>
      <c r="B98" s="58">
        <v>113</v>
      </c>
      <c r="C98" s="4" t="s">
        <v>266</v>
      </c>
      <c r="D98" s="4" t="s">
        <v>50</v>
      </c>
      <c r="E98" s="91" t="s">
        <v>81</v>
      </c>
      <c r="F98" s="65">
        <v>108.6</v>
      </c>
      <c r="G98" s="131">
        <v>108.56023999999999</v>
      </c>
      <c r="H98" s="135">
        <f t="shared" si="3"/>
        <v>99.963388581952117</v>
      </c>
    </row>
    <row r="99" spans="1:8" s="20" customFormat="1" ht="26" hidden="1" x14ac:dyDescent="0.3">
      <c r="A99" s="69">
        <v>91</v>
      </c>
      <c r="B99" s="57">
        <v>113</v>
      </c>
      <c r="C99" s="2" t="s">
        <v>370</v>
      </c>
      <c r="D99" s="4"/>
      <c r="E99" s="85" t="s">
        <v>373</v>
      </c>
      <c r="F99" s="29">
        <f>F100</f>
        <v>250</v>
      </c>
      <c r="G99" s="130">
        <f>G100</f>
        <v>234.28485000000001</v>
      </c>
      <c r="H99" s="136">
        <f t="shared" si="3"/>
        <v>93.713940000000008</v>
      </c>
    </row>
    <row r="100" spans="1:8" s="20" customFormat="1" ht="26" hidden="1" x14ac:dyDescent="0.25">
      <c r="A100" s="69">
        <v>92</v>
      </c>
      <c r="B100" s="58">
        <v>113</v>
      </c>
      <c r="C100" s="4" t="s">
        <v>370</v>
      </c>
      <c r="D100" s="4" t="s">
        <v>78</v>
      </c>
      <c r="E100" s="91" t="s">
        <v>77</v>
      </c>
      <c r="F100" s="65">
        <f>220+30</f>
        <v>250</v>
      </c>
      <c r="G100" s="131">
        <v>234.28485000000001</v>
      </c>
      <c r="H100" s="135">
        <f t="shared" si="3"/>
        <v>93.713940000000008</v>
      </c>
    </row>
    <row r="101" spans="1:8" s="20" customFormat="1" ht="52" hidden="1" x14ac:dyDescent="0.3">
      <c r="A101" s="69">
        <v>93</v>
      </c>
      <c r="B101" s="87">
        <v>113</v>
      </c>
      <c r="C101" s="63" t="s">
        <v>730</v>
      </c>
      <c r="D101" s="2"/>
      <c r="E101" s="92" t="s">
        <v>735</v>
      </c>
      <c r="F101" s="29">
        <f>F102</f>
        <v>259.7</v>
      </c>
      <c r="G101" s="130">
        <f>G102</f>
        <v>259.7</v>
      </c>
      <c r="H101" s="136">
        <f t="shared" si="3"/>
        <v>100</v>
      </c>
    </row>
    <row r="102" spans="1:8" s="20" customFormat="1" ht="13" hidden="1" x14ac:dyDescent="0.25">
      <c r="A102" s="69">
        <v>94</v>
      </c>
      <c r="B102" s="88">
        <v>113</v>
      </c>
      <c r="C102" s="64" t="s">
        <v>730</v>
      </c>
      <c r="D102" s="4" t="s">
        <v>44</v>
      </c>
      <c r="E102" s="91" t="s">
        <v>45</v>
      </c>
      <c r="F102" s="71">
        <v>259.7</v>
      </c>
      <c r="G102" s="132">
        <v>259.7</v>
      </c>
      <c r="H102" s="135">
        <f t="shared" si="3"/>
        <v>100</v>
      </c>
    </row>
    <row r="103" spans="1:8" s="21" customFormat="1" ht="52" hidden="1" x14ac:dyDescent="0.3">
      <c r="A103" s="69">
        <v>95</v>
      </c>
      <c r="B103" s="57">
        <v>113</v>
      </c>
      <c r="C103" s="2" t="s">
        <v>190</v>
      </c>
      <c r="D103" s="2"/>
      <c r="E103" s="85" t="s">
        <v>73</v>
      </c>
      <c r="F103" s="29">
        <f>F104</f>
        <v>0.2</v>
      </c>
      <c r="G103" s="130">
        <f>G104</f>
        <v>0.2</v>
      </c>
      <c r="H103" s="136">
        <f t="shared" si="3"/>
        <v>100</v>
      </c>
    </row>
    <row r="104" spans="1:8" ht="26" hidden="1" x14ac:dyDescent="0.25">
      <c r="A104" s="69">
        <v>96</v>
      </c>
      <c r="B104" s="58">
        <v>113</v>
      </c>
      <c r="C104" s="4" t="s">
        <v>190</v>
      </c>
      <c r="D104" s="4">
        <v>240</v>
      </c>
      <c r="E104" s="91" t="s">
        <v>77</v>
      </c>
      <c r="F104" s="71">
        <v>0.2</v>
      </c>
      <c r="G104" s="132">
        <v>0.2</v>
      </c>
      <c r="H104" s="135">
        <f t="shared" si="3"/>
        <v>100</v>
      </c>
    </row>
    <row r="105" spans="1:8" s="21" customFormat="1" ht="25.5" hidden="1" customHeight="1" x14ac:dyDescent="0.3">
      <c r="A105" s="69">
        <v>97</v>
      </c>
      <c r="B105" s="57">
        <v>113</v>
      </c>
      <c r="C105" s="2" t="s">
        <v>191</v>
      </c>
      <c r="D105" s="2"/>
      <c r="E105" s="85" t="s">
        <v>74</v>
      </c>
      <c r="F105" s="29">
        <f>F106</f>
        <v>115.2</v>
      </c>
      <c r="G105" s="130">
        <f>G106</f>
        <v>115.2</v>
      </c>
      <c r="H105" s="136">
        <f t="shared" si="3"/>
        <v>100</v>
      </c>
    </row>
    <row r="106" spans="1:8" ht="29.25" hidden="1" customHeight="1" x14ac:dyDescent="0.25">
      <c r="A106" s="69">
        <v>98</v>
      </c>
      <c r="B106" s="58">
        <v>113</v>
      </c>
      <c r="C106" s="4" t="s">
        <v>191</v>
      </c>
      <c r="D106" s="4">
        <v>240</v>
      </c>
      <c r="E106" s="91" t="s">
        <v>77</v>
      </c>
      <c r="F106" s="71">
        <v>115.2</v>
      </c>
      <c r="G106" s="132">
        <v>115.2</v>
      </c>
      <c r="H106" s="135">
        <f t="shared" si="3"/>
        <v>100</v>
      </c>
    </row>
    <row r="107" spans="1:8" ht="15.75" customHeight="1" x14ac:dyDescent="0.3">
      <c r="A107" s="69">
        <v>8</v>
      </c>
      <c r="B107" s="57">
        <v>200</v>
      </c>
      <c r="C107" s="33"/>
      <c r="D107" s="2"/>
      <c r="E107" s="90" t="s">
        <v>7</v>
      </c>
      <c r="F107" s="29">
        <f t="shared" ref="F107:G109" si="4">F108</f>
        <v>1682.1</v>
      </c>
      <c r="G107" s="130">
        <f t="shared" si="4"/>
        <v>1682.1</v>
      </c>
      <c r="H107" s="136">
        <f t="shared" si="3"/>
        <v>100</v>
      </c>
    </row>
    <row r="108" spans="1:8" ht="12.75" customHeight="1" x14ac:dyDescent="0.25">
      <c r="A108" s="69">
        <v>9</v>
      </c>
      <c r="B108" s="58">
        <v>203</v>
      </c>
      <c r="C108" s="2"/>
      <c r="D108" s="2"/>
      <c r="E108" s="91" t="s">
        <v>8</v>
      </c>
      <c r="F108" s="65">
        <f t="shared" si="4"/>
        <v>1682.1</v>
      </c>
      <c r="G108" s="131">
        <f t="shared" si="4"/>
        <v>1682.1</v>
      </c>
      <c r="H108" s="120">
        <f t="shared" si="3"/>
        <v>100</v>
      </c>
    </row>
    <row r="109" spans="1:8" ht="17.5" hidden="1" customHeight="1" x14ac:dyDescent="0.3">
      <c r="A109" s="69">
        <v>101</v>
      </c>
      <c r="B109" s="57">
        <v>203</v>
      </c>
      <c r="C109" s="2" t="s">
        <v>189</v>
      </c>
      <c r="D109" s="2"/>
      <c r="E109" s="85" t="s">
        <v>106</v>
      </c>
      <c r="F109" s="29">
        <f t="shared" si="4"/>
        <v>1682.1</v>
      </c>
      <c r="G109" s="130">
        <f t="shared" si="4"/>
        <v>1682.1</v>
      </c>
      <c r="H109" s="136">
        <f t="shared" si="3"/>
        <v>100</v>
      </c>
    </row>
    <row r="110" spans="1:8" ht="26" hidden="1" x14ac:dyDescent="0.3">
      <c r="A110" s="69">
        <v>102</v>
      </c>
      <c r="B110" s="57">
        <v>203</v>
      </c>
      <c r="C110" s="2" t="s">
        <v>188</v>
      </c>
      <c r="D110" s="2"/>
      <c r="E110" s="85" t="s">
        <v>660</v>
      </c>
      <c r="F110" s="29">
        <f>F111+F112</f>
        <v>1682.1</v>
      </c>
      <c r="G110" s="130">
        <f>G111+G112</f>
        <v>1682.1</v>
      </c>
      <c r="H110" s="136">
        <f t="shared" si="3"/>
        <v>100</v>
      </c>
    </row>
    <row r="111" spans="1:8" ht="16" hidden="1" customHeight="1" x14ac:dyDescent="0.25">
      <c r="A111" s="69">
        <v>103</v>
      </c>
      <c r="B111" s="58">
        <v>203</v>
      </c>
      <c r="C111" s="4" t="s">
        <v>188</v>
      </c>
      <c r="D111" s="4" t="s">
        <v>50</v>
      </c>
      <c r="E111" s="91" t="s">
        <v>81</v>
      </c>
      <c r="F111" s="71">
        <v>1596.8</v>
      </c>
      <c r="G111" s="132">
        <v>1596.8100899999999</v>
      </c>
      <c r="H111" s="135">
        <f t="shared" si="3"/>
        <v>100.00063188877755</v>
      </c>
    </row>
    <row r="112" spans="1:8" ht="25.5" hidden="1" customHeight="1" x14ac:dyDescent="0.25">
      <c r="A112" s="69">
        <v>104</v>
      </c>
      <c r="B112" s="58">
        <v>203</v>
      </c>
      <c r="C112" s="4" t="s">
        <v>188</v>
      </c>
      <c r="D112" s="4" t="s">
        <v>78</v>
      </c>
      <c r="E112" s="91" t="s">
        <v>77</v>
      </c>
      <c r="F112" s="71">
        <v>85.3</v>
      </c>
      <c r="G112" s="132">
        <v>85.289910000000006</v>
      </c>
      <c r="H112" s="135">
        <f t="shared" si="3"/>
        <v>99.988171160609625</v>
      </c>
    </row>
    <row r="113" spans="1:8" ht="30" customHeight="1" x14ac:dyDescent="0.3">
      <c r="A113" s="69">
        <v>10</v>
      </c>
      <c r="B113" s="57">
        <v>300</v>
      </c>
      <c r="C113" s="2"/>
      <c r="D113" s="2"/>
      <c r="E113" s="90" t="s">
        <v>9</v>
      </c>
      <c r="F113" s="29">
        <f>F114+F119+F146</f>
        <v>12001.7</v>
      </c>
      <c r="G113" s="130">
        <f>G114+G119+G146</f>
        <v>11967.518029999999</v>
      </c>
      <c r="H113" s="136">
        <f t="shared" si="3"/>
        <v>99.7151905979986</v>
      </c>
    </row>
    <row r="114" spans="1:8" ht="13" x14ac:dyDescent="0.25">
      <c r="A114" s="69">
        <v>11</v>
      </c>
      <c r="B114" s="58">
        <v>309</v>
      </c>
      <c r="C114" s="2"/>
      <c r="D114" s="2"/>
      <c r="E114" s="7" t="s">
        <v>491</v>
      </c>
      <c r="F114" s="65">
        <f t="shared" ref="F114:G117" si="5">F115</f>
        <v>500</v>
      </c>
      <c r="G114" s="131">
        <f t="shared" si="5"/>
        <v>491.99</v>
      </c>
      <c r="H114" s="120">
        <f t="shared" si="3"/>
        <v>98.397999999999996</v>
      </c>
    </row>
    <row r="115" spans="1:8" ht="26" hidden="1" x14ac:dyDescent="0.3">
      <c r="A115" s="69">
        <v>107</v>
      </c>
      <c r="B115" s="57">
        <v>309</v>
      </c>
      <c r="C115" s="2" t="s">
        <v>221</v>
      </c>
      <c r="D115" s="2"/>
      <c r="E115" s="92" t="s">
        <v>749</v>
      </c>
      <c r="F115" s="29">
        <f t="shared" si="5"/>
        <v>500</v>
      </c>
      <c r="G115" s="130">
        <f t="shared" si="5"/>
        <v>491.99</v>
      </c>
      <c r="H115" s="136">
        <f t="shared" si="3"/>
        <v>98.397999999999996</v>
      </c>
    </row>
    <row r="116" spans="1:8" ht="39" hidden="1" x14ac:dyDescent="0.3">
      <c r="A116" s="69">
        <v>108</v>
      </c>
      <c r="B116" s="57">
        <v>309</v>
      </c>
      <c r="C116" s="2" t="s">
        <v>219</v>
      </c>
      <c r="D116" s="2"/>
      <c r="E116" s="92" t="s">
        <v>159</v>
      </c>
      <c r="F116" s="29">
        <f t="shared" si="5"/>
        <v>500</v>
      </c>
      <c r="G116" s="130">
        <f t="shared" si="5"/>
        <v>491.99</v>
      </c>
      <c r="H116" s="136">
        <f t="shared" si="3"/>
        <v>98.397999999999996</v>
      </c>
    </row>
    <row r="117" spans="1:8" ht="52" hidden="1" x14ac:dyDescent="0.3">
      <c r="A117" s="69">
        <v>109</v>
      </c>
      <c r="B117" s="57">
        <v>309</v>
      </c>
      <c r="C117" s="2" t="s">
        <v>220</v>
      </c>
      <c r="D117" s="2"/>
      <c r="E117" s="85" t="s">
        <v>160</v>
      </c>
      <c r="F117" s="29">
        <f t="shared" si="5"/>
        <v>500</v>
      </c>
      <c r="G117" s="130">
        <f t="shared" si="5"/>
        <v>491.99</v>
      </c>
      <c r="H117" s="136">
        <f t="shared" si="3"/>
        <v>98.397999999999996</v>
      </c>
    </row>
    <row r="118" spans="1:8" ht="26" hidden="1" x14ac:dyDescent="0.25">
      <c r="A118" s="69">
        <v>110</v>
      </c>
      <c r="B118" s="58">
        <v>309</v>
      </c>
      <c r="C118" s="4" t="s">
        <v>220</v>
      </c>
      <c r="D118" s="4">
        <v>240</v>
      </c>
      <c r="E118" s="91" t="s">
        <v>77</v>
      </c>
      <c r="F118" s="65">
        <v>500</v>
      </c>
      <c r="G118" s="131">
        <v>491.99</v>
      </c>
      <c r="H118" s="135">
        <f t="shared" si="3"/>
        <v>98.397999999999996</v>
      </c>
    </row>
    <row r="119" spans="1:8" ht="27.65" customHeight="1" x14ac:dyDescent="0.25">
      <c r="A119" s="69">
        <v>12</v>
      </c>
      <c r="B119" s="58">
        <v>310</v>
      </c>
      <c r="C119" s="2"/>
      <c r="D119" s="2"/>
      <c r="E119" s="91" t="s">
        <v>496</v>
      </c>
      <c r="F119" s="65">
        <f>F120+F143</f>
        <v>11227.300000000001</v>
      </c>
      <c r="G119" s="131">
        <f>G120+G143</f>
        <v>11202.60103</v>
      </c>
      <c r="H119" s="120">
        <f t="shared" si="3"/>
        <v>99.780009708478431</v>
      </c>
    </row>
    <row r="120" spans="1:8" ht="26" hidden="1" x14ac:dyDescent="0.3">
      <c r="A120" s="69">
        <v>112</v>
      </c>
      <c r="B120" s="57">
        <v>310</v>
      </c>
      <c r="C120" s="2" t="s">
        <v>221</v>
      </c>
      <c r="D120" s="2"/>
      <c r="E120" s="92" t="s">
        <v>608</v>
      </c>
      <c r="F120" s="29">
        <f>F128+F121+F139</f>
        <v>11139.6</v>
      </c>
      <c r="G120" s="130">
        <f>G128+G121+G139</f>
        <v>11114.901029999999</v>
      </c>
      <c r="H120" s="136">
        <f t="shared" si="3"/>
        <v>99.778277765808454</v>
      </c>
    </row>
    <row r="121" spans="1:8" ht="39" hidden="1" x14ac:dyDescent="0.3">
      <c r="A121" s="69">
        <v>113</v>
      </c>
      <c r="B121" s="57">
        <v>310</v>
      </c>
      <c r="C121" s="2" t="s">
        <v>219</v>
      </c>
      <c r="D121" s="2"/>
      <c r="E121" s="92" t="s">
        <v>159</v>
      </c>
      <c r="F121" s="29">
        <f>F122+F126+F124</f>
        <v>244</v>
      </c>
      <c r="G121" s="130">
        <f>G122+G126+G124</f>
        <v>244</v>
      </c>
      <c r="H121" s="136">
        <f t="shared" si="3"/>
        <v>100</v>
      </c>
    </row>
    <row r="122" spans="1:8" ht="26" hidden="1" x14ac:dyDescent="0.3">
      <c r="A122" s="69">
        <v>114</v>
      </c>
      <c r="B122" s="57">
        <v>310</v>
      </c>
      <c r="C122" s="33" t="s">
        <v>218</v>
      </c>
      <c r="D122" s="33"/>
      <c r="E122" s="85" t="s">
        <v>176</v>
      </c>
      <c r="F122" s="29">
        <f>F123</f>
        <v>116</v>
      </c>
      <c r="G122" s="130">
        <f>G123</f>
        <v>116</v>
      </c>
      <c r="H122" s="136">
        <f t="shared" si="3"/>
        <v>100</v>
      </c>
    </row>
    <row r="123" spans="1:8" ht="26" hidden="1" x14ac:dyDescent="0.25">
      <c r="A123" s="69">
        <v>115</v>
      </c>
      <c r="B123" s="58">
        <v>310</v>
      </c>
      <c r="C123" s="55" t="s">
        <v>218</v>
      </c>
      <c r="D123" s="4">
        <v>240</v>
      </c>
      <c r="E123" s="91" t="s">
        <v>77</v>
      </c>
      <c r="F123" s="65">
        <v>116</v>
      </c>
      <c r="G123" s="131">
        <v>116</v>
      </c>
      <c r="H123" s="135">
        <f t="shared" si="3"/>
        <v>100</v>
      </c>
    </row>
    <row r="124" spans="1:8" ht="52" hidden="1" x14ac:dyDescent="0.3">
      <c r="A124" s="69">
        <v>116</v>
      </c>
      <c r="B124" s="57">
        <v>310</v>
      </c>
      <c r="C124" s="2" t="s">
        <v>220</v>
      </c>
      <c r="D124" s="2"/>
      <c r="E124" s="85" t="s">
        <v>160</v>
      </c>
      <c r="F124" s="29">
        <f>F125</f>
        <v>92</v>
      </c>
      <c r="G124" s="130">
        <f>G125</f>
        <v>92</v>
      </c>
      <c r="H124" s="136">
        <f t="shared" si="3"/>
        <v>100</v>
      </c>
    </row>
    <row r="125" spans="1:8" ht="26" hidden="1" x14ac:dyDescent="0.25">
      <c r="A125" s="69">
        <v>117</v>
      </c>
      <c r="B125" s="58">
        <v>310</v>
      </c>
      <c r="C125" s="4" t="s">
        <v>220</v>
      </c>
      <c r="D125" s="4">
        <v>240</v>
      </c>
      <c r="E125" s="91" t="s">
        <v>77</v>
      </c>
      <c r="F125" s="65">
        <v>92</v>
      </c>
      <c r="G125" s="131">
        <v>92</v>
      </c>
      <c r="H125" s="135">
        <f t="shared" si="3"/>
        <v>100</v>
      </c>
    </row>
    <row r="126" spans="1:8" ht="39" hidden="1" x14ac:dyDescent="0.3">
      <c r="A126" s="69">
        <v>118</v>
      </c>
      <c r="B126" s="57">
        <v>310</v>
      </c>
      <c r="C126" s="2" t="s">
        <v>493</v>
      </c>
      <c r="D126" s="2"/>
      <c r="E126" s="85" t="s">
        <v>497</v>
      </c>
      <c r="F126" s="29">
        <f>F127</f>
        <v>36</v>
      </c>
      <c r="G126" s="130">
        <f>G127</f>
        <v>36</v>
      </c>
      <c r="H126" s="136">
        <f t="shared" si="3"/>
        <v>100</v>
      </c>
    </row>
    <row r="127" spans="1:8" ht="26" hidden="1" x14ac:dyDescent="0.25">
      <c r="A127" s="69">
        <v>119</v>
      </c>
      <c r="B127" s="58">
        <v>310</v>
      </c>
      <c r="C127" s="4" t="s">
        <v>493</v>
      </c>
      <c r="D127" s="4" t="s">
        <v>78</v>
      </c>
      <c r="E127" s="91" t="s">
        <v>77</v>
      </c>
      <c r="F127" s="65">
        <v>36</v>
      </c>
      <c r="G127" s="131">
        <v>36</v>
      </c>
      <c r="H127" s="135">
        <f t="shared" si="3"/>
        <v>100</v>
      </c>
    </row>
    <row r="128" spans="1:8" ht="26" hidden="1" x14ac:dyDescent="0.3">
      <c r="A128" s="69">
        <v>120</v>
      </c>
      <c r="B128" s="57">
        <v>310</v>
      </c>
      <c r="C128" s="2" t="s">
        <v>224</v>
      </c>
      <c r="D128" s="2"/>
      <c r="E128" s="92" t="s">
        <v>161</v>
      </c>
      <c r="F128" s="29">
        <f>F129+F131+F135+F137+F133</f>
        <v>2889.6</v>
      </c>
      <c r="G128" s="130">
        <f>G129+G131+G135+G137+G133</f>
        <v>2889.1196100000002</v>
      </c>
      <c r="H128" s="136">
        <f t="shared" si="3"/>
        <v>99.983375207641203</v>
      </c>
    </row>
    <row r="129" spans="1:8" s="21" customFormat="1" ht="26" hidden="1" x14ac:dyDescent="0.3">
      <c r="A129" s="69">
        <v>121</v>
      </c>
      <c r="B129" s="57">
        <v>310</v>
      </c>
      <c r="C129" s="2" t="s">
        <v>225</v>
      </c>
      <c r="D129" s="2"/>
      <c r="E129" s="85" t="s">
        <v>162</v>
      </c>
      <c r="F129" s="29">
        <f>F130</f>
        <v>659.3</v>
      </c>
      <c r="G129" s="130">
        <f>G130</f>
        <v>659.2</v>
      </c>
      <c r="H129" s="136">
        <f t="shared" si="3"/>
        <v>99.984832397997891</v>
      </c>
    </row>
    <row r="130" spans="1:8" ht="24.75" hidden="1" customHeight="1" x14ac:dyDescent="0.25">
      <c r="A130" s="69">
        <v>122</v>
      </c>
      <c r="B130" s="58">
        <v>310</v>
      </c>
      <c r="C130" s="4" t="s">
        <v>225</v>
      </c>
      <c r="D130" s="4">
        <v>240</v>
      </c>
      <c r="E130" s="91" t="s">
        <v>77</v>
      </c>
      <c r="F130" s="65">
        <v>659.3</v>
      </c>
      <c r="G130" s="131">
        <v>659.2</v>
      </c>
      <c r="H130" s="135">
        <f t="shared" si="3"/>
        <v>99.984832397997891</v>
      </c>
    </row>
    <row r="131" spans="1:8" s="21" customFormat="1" ht="27" hidden="1" customHeight="1" x14ac:dyDescent="0.3">
      <c r="A131" s="69">
        <v>123</v>
      </c>
      <c r="B131" s="57">
        <v>310</v>
      </c>
      <c r="C131" s="2" t="s">
        <v>226</v>
      </c>
      <c r="D131" s="2"/>
      <c r="E131" s="85" t="s">
        <v>177</v>
      </c>
      <c r="F131" s="29">
        <f>F132</f>
        <v>770</v>
      </c>
      <c r="G131" s="130">
        <f>G132</f>
        <v>769.72289999999998</v>
      </c>
      <c r="H131" s="136">
        <f t="shared" si="3"/>
        <v>99.964012987012978</v>
      </c>
    </row>
    <row r="132" spans="1:8" ht="24.75" hidden="1" customHeight="1" x14ac:dyDescent="0.25">
      <c r="A132" s="69">
        <v>124</v>
      </c>
      <c r="B132" s="58">
        <v>310</v>
      </c>
      <c r="C132" s="4" t="s">
        <v>226</v>
      </c>
      <c r="D132" s="4">
        <v>240</v>
      </c>
      <c r="E132" s="91" t="s">
        <v>77</v>
      </c>
      <c r="F132" s="65">
        <v>770</v>
      </c>
      <c r="G132" s="131">
        <v>769.72289999999998</v>
      </c>
      <c r="H132" s="135">
        <f t="shared" si="3"/>
        <v>99.964012987012978</v>
      </c>
    </row>
    <row r="133" spans="1:8" s="21" customFormat="1" ht="29.25" hidden="1" customHeight="1" x14ac:dyDescent="0.3">
      <c r="A133" s="69">
        <v>125</v>
      </c>
      <c r="B133" s="57">
        <v>310</v>
      </c>
      <c r="C133" s="2" t="s">
        <v>335</v>
      </c>
      <c r="D133" s="2"/>
      <c r="E133" s="85" t="s">
        <v>336</v>
      </c>
      <c r="F133" s="29">
        <f>F134</f>
        <v>329.5</v>
      </c>
      <c r="G133" s="130">
        <f>G134</f>
        <v>329.45157</v>
      </c>
      <c r="H133" s="136">
        <f t="shared" si="3"/>
        <v>99.985301972685889</v>
      </c>
    </row>
    <row r="134" spans="1:8" ht="26" hidden="1" x14ac:dyDescent="0.25">
      <c r="A134" s="69">
        <v>126</v>
      </c>
      <c r="B134" s="58">
        <v>310</v>
      </c>
      <c r="C134" s="4" t="s">
        <v>335</v>
      </c>
      <c r="D134" s="4" t="s">
        <v>72</v>
      </c>
      <c r="E134" s="91" t="s">
        <v>652</v>
      </c>
      <c r="F134" s="65">
        <v>329.5</v>
      </c>
      <c r="G134" s="131">
        <v>329.45157</v>
      </c>
      <c r="H134" s="135">
        <f t="shared" si="3"/>
        <v>99.985301972685889</v>
      </c>
    </row>
    <row r="135" spans="1:8" s="21" customFormat="1" ht="26" hidden="1" x14ac:dyDescent="0.3">
      <c r="A135" s="69">
        <v>127</v>
      </c>
      <c r="B135" s="57">
        <v>310</v>
      </c>
      <c r="C135" s="2" t="s">
        <v>228</v>
      </c>
      <c r="D135" s="2"/>
      <c r="E135" s="85" t="s">
        <v>216</v>
      </c>
      <c r="F135" s="29">
        <f>F136</f>
        <v>33</v>
      </c>
      <c r="G135" s="130">
        <f>G136</f>
        <v>32.945160000000001</v>
      </c>
      <c r="H135" s="136">
        <f t="shared" si="3"/>
        <v>99.833818181818188</v>
      </c>
    </row>
    <row r="136" spans="1:8" ht="26" hidden="1" x14ac:dyDescent="0.25">
      <c r="A136" s="69">
        <v>128</v>
      </c>
      <c r="B136" s="58">
        <v>310</v>
      </c>
      <c r="C136" s="55" t="s">
        <v>228</v>
      </c>
      <c r="D136" s="55" t="s">
        <v>72</v>
      </c>
      <c r="E136" s="91" t="s">
        <v>652</v>
      </c>
      <c r="F136" s="65">
        <v>33</v>
      </c>
      <c r="G136" s="131">
        <v>32.945160000000001</v>
      </c>
      <c r="H136" s="135">
        <f t="shared" si="3"/>
        <v>99.833818181818188</v>
      </c>
    </row>
    <row r="137" spans="1:8" s="21" customFormat="1" ht="42" hidden="1" customHeight="1" x14ac:dyDescent="0.3">
      <c r="A137" s="69">
        <v>129</v>
      </c>
      <c r="B137" s="57">
        <v>310</v>
      </c>
      <c r="C137" s="2" t="s">
        <v>227</v>
      </c>
      <c r="D137" s="2"/>
      <c r="E137" s="85" t="s">
        <v>217</v>
      </c>
      <c r="F137" s="29">
        <f>F138</f>
        <v>1097.8</v>
      </c>
      <c r="G137" s="130">
        <f>G138</f>
        <v>1097.79998</v>
      </c>
      <c r="H137" s="136">
        <f t="shared" si="3"/>
        <v>99.999998178174536</v>
      </c>
    </row>
    <row r="138" spans="1:8" ht="24.75" hidden="1" customHeight="1" x14ac:dyDescent="0.25">
      <c r="A138" s="69">
        <v>130</v>
      </c>
      <c r="B138" s="58">
        <v>310</v>
      </c>
      <c r="C138" s="4" t="s">
        <v>227</v>
      </c>
      <c r="D138" s="4">
        <v>240</v>
      </c>
      <c r="E138" s="91" t="s">
        <v>77</v>
      </c>
      <c r="F138" s="65">
        <v>1097.8</v>
      </c>
      <c r="G138" s="131">
        <v>1097.79998</v>
      </c>
      <c r="H138" s="135">
        <f t="shared" ref="H138:H201" si="6">G138/F138*100</f>
        <v>99.999998178174536</v>
      </c>
    </row>
    <row r="139" spans="1:8" ht="42" hidden="1" customHeight="1" x14ac:dyDescent="0.3">
      <c r="A139" s="69">
        <v>131</v>
      </c>
      <c r="B139" s="57">
        <v>310</v>
      </c>
      <c r="C139" s="2" t="s">
        <v>222</v>
      </c>
      <c r="D139" s="2"/>
      <c r="E139" s="92" t="s">
        <v>756</v>
      </c>
      <c r="F139" s="29">
        <f>F140</f>
        <v>8006</v>
      </c>
      <c r="G139" s="130">
        <f>G140</f>
        <v>7981.7814199999993</v>
      </c>
      <c r="H139" s="136">
        <f t="shared" si="6"/>
        <v>99.697494629028213</v>
      </c>
    </row>
    <row r="140" spans="1:8" ht="29.15" hidden="1" customHeight="1" x14ac:dyDescent="0.3">
      <c r="A140" s="69">
        <v>132</v>
      </c>
      <c r="B140" s="57">
        <v>310</v>
      </c>
      <c r="C140" s="2" t="s">
        <v>223</v>
      </c>
      <c r="D140" s="2"/>
      <c r="E140" s="85" t="s">
        <v>165</v>
      </c>
      <c r="F140" s="29">
        <f>F141+F142</f>
        <v>8006</v>
      </c>
      <c r="G140" s="130">
        <f>G141+G142</f>
        <v>7981.7814199999993</v>
      </c>
      <c r="H140" s="136">
        <f t="shared" si="6"/>
        <v>99.697494629028213</v>
      </c>
    </row>
    <row r="141" spans="1:8" ht="15" hidden="1" customHeight="1" x14ac:dyDescent="0.25">
      <c r="A141" s="69">
        <v>133</v>
      </c>
      <c r="B141" s="58">
        <v>310</v>
      </c>
      <c r="C141" s="4" t="s">
        <v>223</v>
      </c>
      <c r="D141" s="4" t="s">
        <v>44</v>
      </c>
      <c r="E141" s="91" t="s">
        <v>45</v>
      </c>
      <c r="F141" s="65">
        <v>7377.4</v>
      </c>
      <c r="G141" s="131">
        <v>7375.1266999999998</v>
      </c>
      <c r="H141" s="135">
        <f t="shared" si="6"/>
        <v>99.969185620950469</v>
      </c>
    </row>
    <row r="142" spans="1:8" ht="24.75" hidden="1" customHeight="1" x14ac:dyDescent="0.25">
      <c r="A142" s="69">
        <v>134</v>
      </c>
      <c r="B142" s="58">
        <v>310</v>
      </c>
      <c r="C142" s="4" t="s">
        <v>223</v>
      </c>
      <c r="D142" s="4">
        <v>240</v>
      </c>
      <c r="E142" s="91" t="s">
        <v>77</v>
      </c>
      <c r="F142" s="65">
        <v>628.6</v>
      </c>
      <c r="G142" s="131">
        <v>606.65472</v>
      </c>
      <c r="H142" s="135">
        <f t="shared" si="6"/>
        <v>96.508864142538968</v>
      </c>
    </row>
    <row r="143" spans="1:8" ht="19.5" hidden="1" customHeight="1" x14ac:dyDescent="0.3">
      <c r="A143" s="69">
        <v>135</v>
      </c>
      <c r="B143" s="57">
        <v>310</v>
      </c>
      <c r="C143" s="2" t="s">
        <v>189</v>
      </c>
      <c r="D143" s="2"/>
      <c r="E143" s="85" t="s">
        <v>106</v>
      </c>
      <c r="F143" s="29">
        <f>F144</f>
        <v>87.7</v>
      </c>
      <c r="G143" s="130">
        <f>G144</f>
        <v>87.7</v>
      </c>
      <c r="H143" s="136">
        <f t="shared" si="6"/>
        <v>100</v>
      </c>
    </row>
    <row r="144" spans="1:8" ht="52" hidden="1" x14ac:dyDescent="0.3">
      <c r="A144" s="69">
        <v>136</v>
      </c>
      <c r="B144" s="87">
        <v>310</v>
      </c>
      <c r="C144" s="63" t="s">
        <v>730</v>
      </c>
      <c r="D144" s="4"/>
      <c r="E144" s="92" t="s">
        <v>735</v>
      </c>
      <c r="F144" s="29">
        <f>F145</f>
        <v>87.7</v>
      </c>
      <c r="G144" s="130">
        <f>G145</f>
        <v>87.7</v>
      </c>
      <c r="H144" s="136">
        <f t="shared" si="6"/>
        <v>100</v>
      </c>
    </row>
    <row r="145" spans="1:8" ht="21" hidden="1" customHeight="1" x14ac:dyDescent="0.25">
      <c r="A145" s="69">
        <v>137</v>
      </c>
      <c r="B145" s="88">
        <v>310</v>
      </c>
      <c r="C145" s="64" t="s">
        <v>730</v>
      </c>
      <c r="D145" s="4" t="s">
        <v>44</v>
      </c>
      <c r="E145" s="91" t="s">
        <v>45</v>
      </c>
      <c r="F145" s="71">
        <v>87.7</v>
      </c>
      <c r="G145" s="132">
        <v>87.7</v>
      </c>
      <c r="H145" s="135">
        <f t="shared" si="6"/>
        <v>100</v>
      </c>
    </row>
    <row r="146" spans="1:8" ht="25.5" customHeight="1" x14ac:dyDescent="0.25">
      <c r="A146" s="69">
        <v>13</v>
      </c>
      <c r="B146" s="58">
        <v>314</v>
      </c>
      <c r="C146" s="2"/>
      <c r="D146" s="2"/>
      <c r="E146" s="91" t="s">
        <v>10</v>
      </c>
      <c r="F146" s="65">
        <f>F147+F151</f>
        <v>274.39999999999998</v>
      </c>
      <c r="G146" s="131">
        <f>G147+G151</f>
        <v>272.92700000000002</v>
      </c>
      <c r="H146" s="120">
        <f t="shared" si="6"/>
        <v>99.463192419825091</v>
      </c>
    </row>
    <row r="147" spans="1:8" ht="26" hidden="1" x14ac:dyDescent="0.3">
      <c r="A147" s="69">
        <v>139</v>
      </c>
      <c r="B147" s="57">
        <v>314</v>
      </c>
      <c r="C147" s="2" t="s">
        <v>221</v>
      </c>
      <c r="D147" s="2"/>
      <c r="E147" s="92" t="s">
        <v>749</v>
      </c>
      <c r="F147" s="29">
        <f t="shared" ref="F147:G149" si="7">F148</f>
        <v>150</v>
      </c>
      <c r="G147" s="130">
        <f t="shared" si="7"/>
        <v>150</v>
      </c>
      <c r="H147" s="136">
        <f t="shared" si="6"/>
        <v>100</v>
      </c>
    </row>
    <row r="148" spans="1:8" ht="52" hidden="1" x14ac:dyDescent="0.3">
      <c r="A148" s="69">
        <v>140</v>
      </c>
      <c r="B148" s="57">
        <v>314</v>
      </c>
      <c r="C148" s="2" t="s">
        <v>231</v>
      </c>
      <c r="D148" s="2"/>
      <c r="E148" s="92" t="s">
        <v>164</v>
      </c>
      <c r="F148" s="29">
        <f t="shared" si="7"/>
        <v>150</v>
      </c>
      <c r="G148" s="130">
        <f t="shared" si="7"/>
        <v>150</v>
      </c>
      <c r="H148" s="136">
        <f t="shared" si="6"/>
        <v>100</v>
      </c>
    </row>
    <row r="149" spans="1:8" ht="26" hidden="1" x14ac:dyDescent="0.3">
      <c r="A149" s="69">
        <v>141</v>
      </c>
      <c r="B149" s="57">
        <v>314</v>
      </c>
      <c r="C149" s="2" t="s">
        <v>230</v>
      </c>
      <c r="D149" s="2"/>
      <c r="E149" s="85" t="s">
        <v>229</v>
      </c>
      <c r="F149" s="29">
        <f t="shared" si="7"/>
        <v>150</v>
      </c>
      <c r="G149" s="130">
        <f t="shared" si="7"/>
        <v>150</v>
      </c>
      <c r="H149" s="136">
        <f t="shared" si="6"/>
        <v>100</v>
      </c>
    </row>
    <row r="150" spans="1:8" ht="26" hidden="1" x14ac:dyDescent="0.25">
      <c r="A150" s="69">
        <v>142</v>
      </c>
      <c r="B150" s="58">
        <v>314</v>
      </c>
      <c r="C150" s="4" t="s">
        <v>230</v>
      </c>
      <c r="D150" s="55" t="s">
        <v>72</v>
      </c>
      <c r="E150" s="91" t="s">
        <v>652</v>
      </c>
      <c r="F150" s="65">
        <v>150</v>
      </c>
      <c r="G150" s="131">
        <v>150</v>
      </c>
      <c r="H150" s="135">
        <f t="shared" si="6"/>
        <v>100</v>
      </c>
    </row>
    <row r="151" spans="1:8" ht="39" hidden="1" x14ac:dyDescent="0.3">
      <c r="A151" s="69">
        <v>143</v>
      </c>
      <c r="B151" s="57">
        <v>314</v>
      </c>
      <c r="C151" s="2" t="s">
        <v>439</v>
      </c>
      <c r="D151" s="2"/>
      <c r="E151" s="92" t="s">
        <v>751</v>
      </c>
      <c r="F151" s="29">
        <f>F152</f>
        <v>124.4</v>
      </c>
      <c r="G151" s="130">
        <f>G152</f>
        <v>122.92700000000001</v>
      </c>
      <c r="H151" s="136">
        <f t="shared" si="6"/>
        <v>98.815916398713838</v>
      </c>
    </row>
    <row r="152" spans="1:8" s="21" customFormat="1" ht="43" hidden="1" customHeight="1" x14ac:dyDescent="0.3">
      <c r="A152" s="69">
        <v>144</v>
      </c>
      <c r="B152" s="57">
        <v>314</v>
      </c>
      <c r="C152" s="2" t="s">
        <v>454</v>
      </c>
      <c r="D152" s="2"/>
      <c r="E152" s="85" t="s">
        <v>455</v>
      </c>
      <c r="F152" s="29">
        <f>F153</f>
        <v>124.4</v>
      </c>
      <c r="G152" s="130">
        <f>G153</f>
        <v>122.92700000000001</v>
      </c>
      <c r="H152" s="136">
        <f t="shared" si="6"/>
        <v>98.815916398713838</v>
      </c>
    </row>
    <row r="153" spans="1:8" ht="26" hidden="1" x14ac:dyDescent="0.25">
      <c r="A153" s="69">
        <v>145</v>
      </c>
      <c r="B153" s="58">
        <v>314</v>
      </c>
      <c r="C153" s="4" t="s">
        <v>454</v>
      </c>
      <c r="D153" s="4">
        <v>240</v>
      </c>
      <c r="E153" s="91" t="s">
        <v>77</v>
      </c>
      <c r="F153" s="65">
        <v>124.4</v>
      </c>
      <c r="G153" s="131">
        <v>122.92700000000001</v>
      </c>
      <c r="H153" s="135">
        <f t="shared" si="6"/>
        <v>98.815916398713838</v>
      </c>
    </row>
    <row r="154" spans="1:8" ht="15.75" customHeight="1" x14ac:dyDescent="0.25">
      <c r="A154" s="69">
        <v>14</v>
      </c>
      <c r="B154" s="57">
        <v>400</v>
      </c>
      <c r="C154" s="2"/>
      <c r="D154" s="2"/>
      <c r="E154" s="90" t="s">
        <v>11</v>
      </c>
      <c r="F154" s="65">
        <f>F155+F174+F185+F196+F165+F170</f>
        <v>155513.80000000002</v>
      </c>
      <c r="G154" s="131">
        <f>G155+G174+G185+G196+G165+G170</f>
        <v>153372.03101000001</v>
      </c>
      <c r="H154" s="120">
        <f t="shared" si="6"/>
        <v>98.622778820914931</v>
      </c>
    </row>
    <row r="155" spans="1:8" ht="15.75" customHeight="1" x14ac:dyDescent="0.25">
      <c r="A155" s="69">
        <v>15</v>
      </c>
      <c r="B155" s="58">
        <v>405</v>
      </c>
      <c r="C155" s="2"/>
      <c r="D155" s="2"/>
      <c r="E155" s="91" t="s">
        <v>185</v>
      </c>
      <c r="F155" s="65">
        <f>F158+F156</f>
        <v>936.60000000000014</v>
      </c>
      <c r="G155" s="131">
        <f>G158+G156</f>
        <v>701.43296000000009</v>
      </c>
      <c r="H155" s="120">
        <f t="shared" si="6"/>
        <v>74.891411488362152</v>
      </c>
    </row>
    <row r="156" spans="1:8" ht="39" hidden="1" x14ac:dyDescent="0.3">
      <c r="A156" s="69">
        <v>148</v>
      </c>
      <c r="B156" s="57">
        <v>405</v>
      </c>
      <c r="C156" s="2" t="s">
        <v>732</v>
      </c>
      <c r="D156" s="2"/>
      <c r="E156" s="92" t="s">
        <v>737</v>
      </c>
      <c r="F156" s="29">
        <f>F157</f>
        <v>76.300000000000011</v>
      </c>
      <c r="G156" s="130">
        <f>G157</f>
        <v>76.266999999999996</v>
      </c>
      <c r="H156" s="136">
        <f t="shared" si="6"/>
        <v>99.956749672345978</v>
      </c>
    </row>
    <row r="157" spans="1:8" ht="26" hidden="1" x14ac:dyDescent="0.25">
      <c r="A157" s="69">
        <v>149</v>
      </c>
      <c r="B157" s="58">
        <v>405</v>
      </c>
      <c r="C157" s="4" t="s">
        <v>732</v>
      </c>
      <c r="D157" s="4">
        <v>240</v>
      </c>
      <c r="E157" s="91" t="s">
        <v>77</v>
      </c>
      <c r="F157" s="71">
        <f>232.8-156.4-0.1</f>
        <v>76.300000000000011</v>
      </c>
      <c r="G157" s="132">
        <v>76.266999999999996</v>
      </c>
      <c r="H157" s="135">
        <f t="shared" si="6"/>
        <v>99.956749672345978</v>
      </c>
    </row>
    <row r="158" spans="1:8" ht="15.75" hidden="1" customHeight="1" x14ac:dyDescent="0.3">
      <c r="A158" s="69">
        <v>150</v>
      </c>
      <c r="B158" s="57">
        <v>405</v>
      </c>
      <c r="C158" s="2" t="s">
        <v>189</v>
      </c>
      <c r="D158" s="2"/>
      <c r="E158" s="85" t="s">
        <v>156</v>
      </c>
      <c r="F158" s="29">
        <f>F161+F159+F163</f>
        <v>860.30000000000007</v>
      </c>
      <c r="G158" s="130">
        <f>G161+G159+G163</f>
        <v>625.16596000000004</v>
      </c>
      <c r="H158" s="136">
        <f t="shared" si="6"/>
        <v>72.668366848773687</v>
      </c>
    </row>
    <row r="159" spans="1:8" s="75" customFormat="1" ht="14.5" hidden="1" customHeight="1" x14ac:dyDescent="0.3">
      <c r="A159" s="69">
        <v>151</v>
      </c>
      <c r="B159" s="57">
        <v>405</v>
      </c>
      <c r="C159" s="33" t="s">
        <v>347</v>
      </c>
      <c r="D159" s="33"/>
      <c r="E159" s="85" t="s">
        <v>348</v>
      </c>
      <c r="F159" s="29">
        <f>F160</f>
        <v>20</v>
      </c>
      <c r="G159" s="130">
        <f>G160</f>
        <v>20</v>
      </c>
      <c r="H159" s="136">
        <f t="shared" si="6"/>
        <v>100</v>
      </c>
    </row>
    <row r="160" spans="1:8" s="75" customFormat="1" ht="26" hidden="1" x14ac:dyDescent="0.25">
      <c r="A160" s="69">
        <v>152</v>
      </c>
      <c r="B160" s="58">
        <v>405</v>
      </c>
      <c r="C160" s="55" t="s">
        <v>347</v>
      </c>
      <c r="D160" s="4">
        <v>240</v>
      </c>
      <c r="E160" s="91" t="s">
        <v>77</v>
      </c>
      <c r="F160" s="65">
        <v>20</v>
      </c>
      <c r="G160" s="131">
        <v>20</v>
      </c>
      <c r="H160" s="135">
        <f t="shared" si="6"/>
        <v>100</v>
      </c>
    </row>
    <row r="161" spans="1:8" ht="39" hidden="1" x14ac:dyDescent="0.3">
      <c r="A161" s="69">
        <v>153</v>
      </c>
      <c r="B161" s="57">
        <v>405</v>
      </c>
      <c r="C161" s="10" t="s">
        <v>192</v>
      </c>
      <c r="D161" s="2"/>
      <c r="E161" s="85" t="s">
        <v>490</v>
      </c>
      <c r="F161" s="29">
        <f>F162</f>
        <v>539.70000000000005</v>
      </c>
      <c r="G161" s="130">
        <f>G162</f>
        <v>491.65395999999998</v>
      </c>
      <c r="H161" s="136">
        <f t="shared" si="6"/>
        <v>91.097639429312565</v>
      </c>
    </row>
    <row r="162" spans="1:8" s="66" customFormat="1" ht="26" hidden="1" x14ac:dyDescent="0.25">
      <c r="A162" s="69">
        <v>154</v>
      </c>
      <c r="B162" s="58">
        <v>405</v>
      </c>
      <c r="C162" s="4" t="s">
        <v>192</v>
      </c>
      <c r="D162" s="4">
        <v>240</v>
      </c>
      <c r="E162" s="91" t="s">
        <v>77</v>
      </c>
      <c r="F162" s="71">
        <v>539.70000000000005</v>
      </c>
      <c r="G162" s="132">
        <v>491.65395999999998</v>
      </c>
      <c r="H162" s="135">
        <f t="shared" si="6"/>
        <v>91.097639429312565</v>
      </c>
    </row>
    <row r="163" spans="1:8" s="66" customFormat="1" ht="41.5" hidden="1" customHeight="1" x14ac:dyDescent="0.3">
      <c r="A163" s="69">
        <v>155</v>
      </c>
      <c r="B163" s="57">
        <v>405</v>
      </c>
      <c r="C163" s="2" t="s">
        <v>566</v>
      </c>
      <c r="D163" s="2"/>
      <c r="E163" s="85" t="s">
        <v>567</v>
      </c>
      <c r="F163" s="29">
        <f>F164</f>
        <v>300.60000000000002</v>
      </c>
      <c r="G163" s="130">
        <f>G164</f>
        <v>113.512</v>
      </c>
      <c r="H163" s="136">
        <f t="shared" si="6"/>
        <v>37.761809713905521</v>
      </c>
    </row>
    <row r="164" spans="1:8" s="66" customFormat="1" ht="26" hidden="1" x14ac:dyDescent="0.25">
      <c r="A164" s="69">
        <v>156</v>
      </c>
      <c r="B164" s="58">
        <v>405</v>
      </c>
      <c r="C164" s="4" t="s">
        <v>566</v>
      </c>
      <c r="D164" s="4">
        <v>240</v>
      </c>
      <c r="E164" s="91" t="s">
        <v>77</v>
      </c>
      <c r="F164" s="71">
        <v>300.60000000000002</v>
      </c>
      <c r="G164" s="132">
        <v>113.512</v>
      </c>
      <c r="H164" s="135">
        <f t="shared" si="6"/>
        <v>37.761809713905521</v>
      </c>
    </row>
    <row r="165" spans="1:8" ht="15.75" customHeight="1" x14ac:dyDescent="0.25">
      <c r="A165" s="69">
        <v>16</v>
      </c>
      <c r="B165" s="58">
        <v>406</v>
      </c>
      <c r="C165" s="2"/>
      <c r="D165" s="2"/>
      <c r="E165" s="91" t="s">
        <v>55</v>
      </c>
      <c r="F165" s="65">
        <f t="shared" ref="F165:G168" si="8">F166</f>
        <v>2351.8000000000002</v>
      </c>
      <c r="G165" s="131">
        <f t="shared" si="8"/>
        <v>2350.5519399999998</v>
      </c>
      <c r="H165" s="120">
        <f t="shared" si="6"/>
        <v>99.946931711880254</v>
      </c>
    </row>
    <row r="166" spans="1:8" s="21" customFormat="1" ht="39" hidden="1" x14ac:dyDescent="0.3">
      <c r="A166" s="69">
        <v>158</v>
      </c>
      <c r="B166" s="57">
        <v>406</v>
      </c>
      <c r="C166" s="33" t="s">
        <v>232</v>
      </c>
      <c r="D166" s="2"/>
      <c r="E166" s="92" t="s">
        <v>747</v>
      </c>
      <c r="F166" s="29">
        <f t="shared" si="8"/>
        <v>2351.8000000000002</v>
      </c>
      <c r="G166" s="130">
        <f t="shared" si="8"/>
        <v>2350.5519399999998</v>
      </c>
      <c r="H166" s="136">
        <f t="shared" si="6"/>
        <v>99.946931711880254</v>
      </c>
    </row>
    <row r="167" spans="1:8" s="21" customFormat="1" ht="26" hidden="1" x14ac:dyDescent="0.3">
      <c r="A167" s="69">
        <v>159</v>
      </c>
      <c r="B167" s="1">
        <v>406</v>
      </c>
      <c r="C167" s="2" t="s">
        <v>431</v>
      </c>
      <c r="D167" s="2"/>
      <c r="E167" s="92" t="s">
        <v>428</v>
      </c>
      <c r="F167" s="29">
        <f t="shared" si="8"/>
        <v>2351.8000000000002</v>
      </c>
      <c r="G167" s="130">
        <f t="shared" si="8"/>
        <v>2350.5519399999998</v>
      </c>
      <c r="H167" s="136">
        <f t="shared" si="6"/>
        <v>99.946931711880254</v>
      </c>
    </row>
    <row r="168" spans="1:8" ht="21" hidden="1" customHeight="1" x14ac:dyDescent="0.3">
      <c r="A168" s="69">
        <v>160</v>
      </c>
      <c r="B168" s="57">
        <v>406</v>
      </c>
      <c r="C168" s="33" t="s">
        <v>387</v>
      </c>
      <c r="D168" s="2"/>
      <c r="E168" s="85" t="s">
        <v>69</v>
      </c>
      <c r="F168" s="29">
        <f t="shared" si="8"/>
        <v>2351.8000000000002</v>
      </c>
      <c r="G168" s="130">
        <f t="shared" si="8"/>
        <v>2350.5519399999998</v>
      </c>
      <c r="H168" s="136">
        <f t="shared" si="6"/>
        <v>99.946931711880254</v>
      </c>
    </row>
    <row r="169" spans="1:8" ht="24.75" hidden="1" customHeight="1" x14ac:dyDescent="0.25">
      <c r="A169" s="69">
        <v>161</v>
      </c>
      <c r="B169" s="58">
        <v>406</v>
      </c>
      <c r="C169" s="55" t="s">
        <v>387</v>
      </c>
      <c r="D169" s="4">
        <v>240</v>
      </c>
      <c r="E169" s="91" t="s">
        <v>77</v>
      </c>
      <c r="F169" s="65">
        <v>2351.8000000000002</v>
      </c>
      <c r="G169" s="131">
        <v>2350.5519399999998</v>
      </c>
      <c r="H169" s="135">
        <f t="shared" si="6"/>
        <v>99.946931711880254</v>
      </c>
    </row>
    <row r="170" spans="1:8" ht="13" x14ac:dyDescent="0.25">
      <c r="A170" s="69">
        <v>17</v>
      </c>
      <c r="B170" s="58">
        <v>407</v>
      </c>
      <c r="C170" s="2"/>
      <c r="D170" s="2"/>
      <c r="E170" s="91" t="s">
        <v>84</v>
      </c>
      <c r="F170" s="65">
        <f t="shared" ref="F170:G172" si="9">F171</f>
        <v>98</v>
      </c>
      <c r="G170" s="131">
        <f t="shared" si="9"/>
        <v>97.967190000000002</v>
      </c>
      <c r="H170" s="120">
        <f t="shared" si="6"/>
        <v>99.966520408163277</v>
      </c>
    </row>
    <row r="171" spans="1:8" ht="13" hidden="1" x14ac:dyDescent="0.3">
      <c r="A171" s="69">
        <v>163</v>
      </c>
      <c r="B171" s="57">
        <v>407</v>
      </c>
      <c r="C171" s="2" t="s">
        <v>189</v>
      </c>
      <c r="D171" s="2"/>
      <c r="E171" s="85" t="s">
        <v>156</v>
      </c>
      <c r="F171" s="29">
        <f t="shared" si="9"/>
        <v>98</v>
      </c>
      <c r="G171" s="130">
        <f t="shared" si="9"/>
        <v>97.967190000000002</v>
      </c>
      <c r="H171" s="136">
        <f t="shared" si="6"/>
        <v>99.966520408163277</v>
      </c>
    </row>
    <row r="172" spans="1:8" ht="13" hidden="1" x14ac:dyDescent="0.3">
      <c r="A172" s="69">
        <v>164</v>
      </c>
      <c r="B172" s="57">
        <v>407</v>
      </c>
      <c r="C172" s="2" t="s">
        <v>554</v>
      </c>
      <c r="D172" s="2"/>
      <c r="E172" s="85" t="s">
        <v>555</v>
      </c>
      <c r="F172" s="29">
        <f t="shared" si="9"/>
        <v>98</v>
      </c>
      <c r="G172" s="130">
        <f t="shared" si="9"/>
        <v>97.967190000000002</v>
      </c>
      <c r="H172" s="136">
        <f t="shared" si="6"/>
        <v>99.966520408163277</v>
      </c>
    </row>
    <row r="173" spans="1:8" ht="24.75" hidden="1" customHeight="1" x14ac:dyDescent="0.25">
      <c r="A173" s="69">
        <v>165</v>
      </c>
      <c r="B173" s="58">
        <v>407</v>
      </c>
      <c r="C173" s="4" t="s">
        <v>554</v>
      </c>
      <c r="D173" s="4">
        <v>240</v>
      </c>
      <c r="E173" s="91" t="s">
        <v>77</v>
      </c>
      <c r="F173" s="65">
        <v>98</v>
      </c>
      <c r="G173" s="131">
        <v>97.967190000000002</v>
      </c>
      <c r="H173" s="135">
        <f t="shared" si="6"/>
        <v>99.966520408163277</v>
      </c>
    </row>
    <row r="174" spans="1:8" ht="13" x14ac:dyDescent="0.25">
      <c r="A174" s="69">
        <v>18</v>
      </c>
      <c r="B174" s="58">
        <v>408</v>
      </c>
      <c r="C174" s="2"/>
      <c r="D174" s="2"/>
      <c r="E174" s="91" t="s">
        <v>12</v>
      </c>
      <c r="F174" s="65">
        <f>F175+F182</f>
        <v>68314.899999999994</v>
      </c>
      <c r="G174" s="131">
        <f>G175+G182</f>
        <v>68302.523920000007</v>
      </c>
      <c r="H174" s="120">
        <f t="shared" si="6"/>
        <v>99.981883776452889</v>
      </c>
    </row>
    <row r="175" spans="1:8" ht="32.25" hidden="1" customHeight="1" x14ac:dyDescent="0.3">
      <c r="A175" s="69">
        <v>167</v>
      </c>
      <c r="B175" s="57">
        <v>408</v>
      </c>
      <c r="C175" s="2" t="s">
        <v>234</v>
      </c>
      <c r="D175" s="2"/>
      <c r="E175" s="92" t="s">
        <v>748</v>
      </c>
      <c r="F175" s="29">
        <f>F176+F179</f>
        <v>67982</v>
      </c>
      <c r="G175" s="130">
        <f>G176+G179</f>
        <v>67982</v>
      </c>
      <c r="H175" s="136">
        <f t="shared" si="6"/>
        <v>100</v>
      </c>
    </row>
    <row r="176" spans="1:8" s="21" customFormat="1" ht="26" hidden="1" x14ac:dyDescent="0.3">
      <c r="A176" s="69">
        <v>168</v>
      </c>
      <c r="B176" s="57">
        <v>408</v>
      </c>
      <c r="C176" s="2" t="s">
        <v>235</v>
      </c>
      <c r="D176" s="2"/>
      <c r="E176" s="92" t="s">
        <v>132</v>
      </c>
      <c r="F176" s="29">
        <f>F177</f>
        <v>67722</v>
      </c>
      <c r="G176" s="130">
        <f>G177</f>
        <v>67722</v>
      </c>
      <c r="H176" s="136">
        <f t="shared" si="6"/>
        <v>100</v>
      </c>
    </row>
    <row r="177" spans="1:8" s="21" customFormat="1" ht="27.75" hidden="1" customHeight="1" x14ac:dyDescent="0.3">
      <c r="A177" s="69">
        <v>169</v>
      </c>
      <c r="B177" s="57">
        <v>408</v>
      </c>
      <c r="C177" s="2" t="s">
        <v>419</v>
      </c>
      <c r="D177" s="2"/>
      <c r="E177" s="85" t="s">
        <v>133</v>
      </c>
      <c r="F177" s="29">
        <f>F178</f>
        <v>67722</v>
      </c>
      <c r="G177" s="130">
        <f>G178</f>
        <v>67722</v>
      </c>
      <c r="H177" s="136">
        <f t="shared" si="6"/>
        <v>100</v>
      </c>
    </row>
    <row r="178" spans="1:8" ht="41.5" hidden="1" customHeight="1" x14ac:dyDescent="0.25">
      <c r="A178" s="69">
        <v>170</v>
      </c>
      <c r="B178" s="58">
        <v>408</v>
      </c>
      <c r="C178" s="4" t="s">
        <v>419</v>
      </c>
      <c r="D178" s="4" t="s">
        <v>56</v>
      </c>
      <c r="E178" s="91" t="s">
        <v>517</v>
      </c>
      <c r="F178" s="65">
        <v>67722</v>
      </c>
      <c r="G178" s="131">
        <v>67722</v>
      </c>
      <c r="H178" s="135">
        <f t="shared" si="6"/>
        <v>100</v>
      </c>
    </row>
    <row r="179" spans="1:8" ht="25.5" hidden="1" customHeight="1" x14ac:dyDescent="0.3">
      <c r="A179" s="69">
        <v>171</v>
      </c>
      <c r="B179" s="57">
        <v>408</v>
      </c>
      <c r="C179" s="2" t="s">
        <v>553</v>
      </c>
      <c r="D179" s="4"/>
      <c r="E179" s="92" t="s">
        <v>559</v>
      </c>
      <c r="F179" s="29">
        <f>F180</f>
        <v>260</v>
      </c>
      <c r="G179" s="130">
        <f>G180</f>
        <v>260</v>
      </c>
      <c r="H179" s="136">
        <f t="shared" si="6"/>
        <v>100</v>
      </c>
    </row>
    <row r="180" spans="1:8" ht="39" hidden="1" x14ac:dyDescent="0.3">
      <c r="A180" s="69">
        <v>172</v>
      </c>
      <c r="B180" s="57">
        <v>408</v>
      </c>
      <c r="C180" s="2" t="s">
        <v>551</v>
      </c>
      <c r="D180" s="2"/>
      <c r="E180" s="85" t="s">
        <v>552</v>
      </c>
      <c r="F180" s="29">
        <f>F181</f>
        <v>260</v>
      </c>
      <c r="G180" s="130">
        <f>G181</f>
        <v>260</v>
      </c>
      <c r="H180" s="136">
        <f t="shared" si="6"/>
        <v>100</v>
      </c>
    </row>
    <row r="181" spans="1:8" ht="39" hidden="1" x14ac:dyDescent="0.25">
      <c r="A181" s="69">
        <v>173</v>
      </c>
      <c r="B181" s="58">
        <v>408</v>
      </c>
      <c r="C181" s="4" t="s">
        <v>551</v>
      </c>
      <c r="D181" s="4" t="s">
        <v>56</v>
      </c>
      <c r="E181" s="91" t="s">
        <v>517</v>
      </c>
      <c r="F181" s="65">
        <v>260</v>
      </c>
      <c r="G181" s="131">
        <v>260</v>
      </c>
      <c r="H181" s="135">
        <f t="shared" si="6"/>
        <v>100</v>
      </c>
    </row>
    <row r="182" spans="1:8" ht="17.149999999999999" hidden="1" customHeight="1" x14ac:dyDescent="0.3">
      <c r="A182" s="69">
        <v>174</v>
      </c>
      <c r="B182" s="57">
        <v>408</v>
      </c>
      <c r="C182" s="10" t="s">
        <v>189</v>
      </c>
      <c r="D182" s="2"/>
      <c r="E182" s="85" t="s">
        <v>156</v>
      </c>
      <c r="F182" s="29">
        <f>F183</f>
        <v>332.9</v>
      </c>
      <c r="G182" s="130">
        <f>G183</f>
        <v>320.52391999999998</v>
      </c>
      <c r="H182" s="136">
        <f t="shared" si="6"/>
        <v>96.282343045959749</v>
      </c>
    </row>
    <row r="183" spans="1:8" ht="26" hidden="1" x14ac:dyDescent="0.3">
      <c r="A183" s="69">
        <v>175</v>
      </c>
      <c r="B183" s="57">
        <v>408</v>
      </c>
      <c r="C183" s="2" t="s">
        <v>267</v>
      </c>
      <c r="D183" s="2"/>
      <c r="E183" s="85" t="s">
        <v>233</v>
      </c>
      <c r="F183" s="29">
        <f>F184</f>
        <v>332.9</v>
      </c>
      <c r="G183" s="130">
        <f>G184</f>
        <v>320.52391999999998</v>
      </c>
      <c r="H183" s="136">
        <f t="shared" si="6"/>
        <v>96.282343045959749</v>
      </c>
    </row>
    <row r="184" spans="1:8" ht="26" hidden="1" x14ac:dyDescent="0.25">
      <c r="A184" s="69">
        <v>176</v>
      </c>
      <c r="B184" s="58">
        <v>408</v>
      </c>
      <c r="C184" s="4" t="s">
        <v>267</v>
      </c>
      <c r="D184" s="4">
        <v>240</v>
      </c>
      <c r="E184" s="91" t="s">
        <v>77</v>
      </c>
      <c r="F184" s="65">
        <f>286+46.9</f>
        <v>332.9</v>
      </c>
      <c r="G184" s="131">
        <v>320.52391999999998</v>
      </c>
      <c r="H184" s="135">
        <f t="shared" si="6"/>
        <v>96.282343045959749</v>
      </c>
    </row>
    <row r="185" spans="1:8" s="21" customFormat="1" ht="14.25" customHeight="1" x14ac:dyDescent="0.3">
      <c r="A185" s="69">
        <v>19</v>
      </c>
      <c r="B185" s="58">
        <v>409</v>
      </c>
      <c r="C185" s="2"/>
      <c r="D185" s="2"/>
      <c r="E185" s="91" t="s">
        <v>57</v>
      </c>
      <c r="F185" s="65">
        <f>F189+F186</f>
        <v>78245.400000000009</v>
      </c>
      <c r="G185" s="131">
        <f>G189+G186</f>
        <v>76353.579299999998</v>
      </c>
      <c r="H185" s="120">
        <f t="shared" si="6"/>
        <v>97.582195630669645</v>
      </c>
    </row>
    <row r="186" spans="1:8" s="21" customFormat="1" ht="39" hidden="1" x14ac:dyDescent="0.3">
      <c r="A186" s="69">
        <v>178</v>
      </c>
      <c r="B186" s="57">
        <v>409</v>
      </c>
      <c r="C186" s="10" t="s">
        <v>258</v>
      </c>
      <c r="D186" s="10"/>
      <c r="E186" s="92" t="s">
        <v>606</v>
      </c>
      <c r="F186" s="29">
        <f>F187</f>
        <v>400</v>
      </c>
      <c r="G186" s="130">
        <f>G187</f>
        <v>229.5</v>
      </c>
      <c r="H186" s="136">
        <f t="shared" si="6"/>
        <v>57.375</v>
      </c>
    </row>
    <row r="187" spans="1:8" s="21" customFormat="1" ht="52" hidden="1" x14ac:dyDescent="0.3">
      <c r="A187" s="69">
        <v>179</v>
      </c>
      <c r="B187" s="57">
        <v>409</v>
      </c>
      <c r="C187" s="10" t="s">
        <v>273</v>
      </c>
      <c r="D187" s="10"/>
      <c r="E187" s="85" t="s">
        <v>118</v>
      </c>
      <c r="F187" s="29">
        <f>F188</f>
        <v>400</v>
      </c>
      <c r="G187" s="130">
        <f>G188</f>
        <v>229.5</v>
      </c>
      <c r="H187" s="136">
        <f t="shared" si="6"/>
        <v>57.375</v>
      </c>
    </row>
    <row r="188" spans="1:8" s="21" customFormat="1" ht="26" hidden="1" x14ac:dyDescent="0.3">
      <c r="A188" s="69">
        <v>180</v>
      </c>
      <c r="B188" s="58">
        <v>409</v>
      </c>
      <c r="C188" s="12" t="s">
        <v>273</v>
      </c>
      <c r="D188" s="12" t="s">
        <v>78</v>
      </c>
      <c r="E188" s="91" t="s">
        <v>77</v>
      </c>
      <c r="F188" s="65">
        <v>400</v>
      </c>
      <c r="G188" s="131">
        <v>229.5</v>
      </c>
      <c r="H188" s="135">
        <f t="shared" si="6"/>
        <v>57.375</v>
      </c>
    </row>
    <row r="189" spans="1:8" s="20" customFormat="1" ht="26" hidden="1" x14ac:dyDescent="0.3">
      <c r="A189" s="69">
        <v>181</v>
      </c>
      <c r="B189" s="57">
        <v>409</v>
      </c>
      <c r="C189" s="2" t="s">
        <v>234</v>
      </c>
      <c r="D189" s="2"/>
      <c r="E189" s="92" t="s">
        <v>748</v>
      </c>
      <c r="F189" s="29">
        <f>F190+F193</f>
        <v>77845.400000000009</v>
      </c>
      <c r="G189" s="130">
        <f>G190+G193</f>
        <v>76124.079299999998</v>
      </c>
      <c r="H189" s="136">
        <f t="shared" si="6"/>
        <v>97.788795869762353</v>
      </c>
    </row>
    <row r="190" spans="1:8" ht="39" hidden="1" x14ac:dyDescent="0.3">
      <c r="A190" s="69">
        <v>182</v>
      </c>
      <c r="B190" s="57">
        <v>409</v>
      </c>
      <c r="C190" s="2" t="s">
        <v>268</v>
      </c>
      <c r="D190" s="2"/>
      <c r="E190" s="92" t="s">
        <v>136</v>
      </c>
      <c r="F190" s="29">
        <f>F191</f>
        <v>65037.8</v>
      </c>
      <c r="G190" s="130">
        <f>G191</f>
        <v>63877.45607</v>
      </c>
      <c r="H190" s="136">
        <f t="shared" si="6"/>
        <v>98.215893019136558</v>
      </c>
    </row>
    <row r="191" spans="1:8" ht="56" hidden="1" customHeight="1" x14ac:dyDescent="0.3">
      <c r="A191" s="69">
        <v>183</v>
      </c>
      <c r="B191" s="57">
        <v>409</v>
      </c>
      <c r="C191" s="2" t="s">
        <v>556</v>
      </c>
      <c r="D191" s="2"/>
      <c r="E191" s="85" t="s">
        <v>742</v>
      </c>
      <c r="F191" s="29">
        <f>F192</f>
        <v>65037.8</v>
      </c>
      <c r="G191" s="130">
        <f>G192</f>
        <v>63877.45607</v>
      </c>
      <c r="H191" s="136">
        <f t="shared" si="6"/>
        <v>98.215893019136558</v>
      </c>
    </row>
    <row r="192" spans="1:8" ht="26" hidden="1" x14ac:dyDescent="0.25">
      <c r="A192" s="69">
        <v>184</v>
      </c>
      <c r="B192" s="58">
        <v>409</v>
      </c>
      <c r="C192" s="4" t="s">
        <v>556</v>
      </c>
      <c r="D192" s="4">
        <v>240</v>
      </c>
      <c r="E192" s="91" t="s">
        <v>77</v>
      </c>
      <c r="F192" s="65">
        <v>65037.8</v>
      </c>
      <c r="G192" s="131">
        <v>63877.45607</v>
      </c>
      <c r="H192" s="135">
        <f t="shared" si="6"/>
        <v>98.215893019136558</v>
      </c>
    </row>
    <row r="193" spans="1:8" ht="25.5" hidden="1" customHeight="1" x14ac:dyDescent="0.3">
      <c r="A193" s="69">
        <v>185</v>
      </c>
      <c r="B193" s="57">
        <v>409</v>
      </c>
      <c r="C193" s="2" t="s">
        <v>269</v>
      </c>
      <c r="D193" s="2"/>
      <c r="E193" s="92" t="s">
        <v>138</v>
      </c>
      <c r="F193" s="29">
        <f>F194</f>
        <v>12807.6</v>
      </c>
      <c r="G193" s="130">
        <f>G194</f>
        <v>12246.623229999999</v>
      </c>
      <c r="H193" s="136">
        <f t="shared" si="6"/>
        <v>95.619969627408722</v>
      </c>
    </row>
    <row r="194" spans="1:8" ht="27.75" hidden="1" customHeight="1" x14ac:dyDescent="0.3">
      <c r="A194" s="69">
        <v>186</v>
      </c>
      <c r="B194" s="57">
        <v>409</v>
      </c>
      <c r="C194" s="2" t="s">
        <v>558</v>
      </c>
      <c r="D194" s="2"/>
      <c r="E194" s="85" t="s">
        <v>557</v>
      </c>
      <c r="F194" s="29">
        <f>F195</f>
        <v>12807.6</v>
      </c>
      <c r="G194" s="130">
        <f>G195</f>
        <v>12246.623229999999</v>
      </c>
      <c r="H194" s="136">
        <f t="shared" si="6"/>
        <v>95.619969627408722</v>
      </c>
    </row>
    <row r="195" spans="1:8" s="20" customFormat="1" ht="26" hidden="1" x14ac:dyDescent="0.25">
      <c r="A195" s="69">
        <v>187</v>
      </c>
      <c r="B195" s="58">
        <v>409</v>
      </c>
      <c r="C195" s="4" t="s">
        <v>558</v>
      </c>
      <c r="D195" s="4">
        <v>240</v>
      </c>
      <c r="E195" s="91" t="s">
        <v>77</v>
      </c>
      <c r="F195" s="65">
        <v>12807.6</v>
      </c>
      <c r="G195" s="131">
        <v>12246.623229999999</v>
      </c>
      <c r="H195" s="135">
        <f t="shared" si="6"/>
        <v>95.619969627408722</v>
      </c>
    </row>
    <row r="196" spans="1:8" ht="17.25" customHeight="1" x14ac:dyDescent="0.25">
      <c r="A196" s="69">
        <v>20</v>
      </c>
      <c r="B196" s="58">
        <v>412</v>
      </c>
      <c r="C196" s="2"/>
      <c r="D196" s="2"/>
      <c r="E196" s="91" t="s">
        <v>67</v>
      </c>
      <c r="F196" s="65">
        <f>F197+F214+F206</f>
        <v>5567.1</v>
      </c>
      <c r="G196" s="131">
        <f>G197+G214+G206</f>
        <v>5565.9757</v>
      </c>
      <c r="H196" s="120">
        <f t="shared" si="6"/>
        <v>99.979804566111611</v>
      </c>
    </row>
    <row r="197" spans="1:8" ht="39" hidden="1" x14ac:dyDescent="0.3">
      <c r="A197" s="69">
        <v>189</v>
      </c>
      <c r="B197" s="87">
        <v>412</v>
      </c>
      <c r="C197" s="10" t="s">
        <v>258</v>
      </c>
      <c r="D197" s="10"/>
      <c r="E197" s="92" t="s">
        <v>606</v>
      </c>
      <c r="F197" s="29">
        <f>F198+F200+F204+F202</f>
        <v>1227.1000000000001</v>
      </c>
      <c r="G197" s="130">
        <f>G198+G200+G204+G202</f>
        <v>1226.932</v>
      </c>
      <c r="H197" s="136">
        <f t="shared" si="6"/>
        <v>99.986309184255546</v>
      </c>
    </row>
    <row r="198" spans="1:8" s="66" customFormat="1" ht="28" hidden="1" customHeight="1" x14ac:dyDescent="0.3">
      <c r="A198" s="69">
        <v>190</v>
      </c>
      <c r="B198" s="87">
        <v>412</v>
      </c>
      <c r="C198" s="10" t="s">
        <v>272</v>
      </c>
      <c r="D198" s="10"/>
      <c r="E198" s="85" t="s">
        <v>181</v>
      </c>
      <c r="F198" s="29">
        <f>F199</f>
        <v>519</v>
      </c>
      <c r="G198" s="130">
        <f>G199</f>
        <v>519</v>
      </c>
      <c r="H198" s="136">
        <f t="shared" si="6"/>
        <v>100</v>
      </c>
    </row>
    <row r="199" spans="1:8" ht="29.25" hidden="1" customHeight="1" x14ac:dyDescent="0.25">
      <c r="A199" s="69">
        <v>191</v>
      </c>
      <c r="B199" s="88">
        <v>412</v>
      </c>
      <c r="C199" s="12" t="s">
        <v>272</v>
      </c>
      <c r="D199" s="12" t="s">
        <v>78</v>
      </c>
      <c r="E199" s="91" t="s">
        <v>77</v>
      </c>
      <c r="F199" s="65">
        <v>519</v>
      </c>
      <c r="G199" s="131">
        <v>519</v>
      </c>
      <c r="H199" s="135">
        <f t="shared" si="6"/>
        <v>100</v>
      </c>
    </row>
    <row r="200" spans="1:8" s="21" customFormat="1" ht="52" hidden="1" x14ac:dyDescent="0.3">
      <c r="A200" s="69">
        <v>192</v>
      </c>
      <c r="B200" s="87">
        <v>412</v>
      </c>
      <c r="C200" s="10" t="s">
        <v>273</v>
      </c>
      <c r="D200" s="10"/>
      <c r="E200" s="85" t="s">
        <v>118</v>
      </c>
      <c r="F200" s="29">
        <f>F201</f>
        <v>344.90000000000003</v>
      </c>
      <c r="G200" s="130">
        <f>G201</f>
        <v>344.767</v>
      </c>
      <c r="H200" s="136">
        <f t="shared" si="6"/>
        <v>99.961438097999405</v>
      </c>
    </row>
    <row r="201" spans="1:8" ht="29.25" hidden="1" customHeight="1" x14ac:dyDescent="0.25">
      <c r="A201" s="69">
        <v>193</v>
      </c>
      <c r="B201" s="88">
        <v>412</v>
      </c>
      <c r="C201" s="12" t="s">
        <v>273</v>
      </c>
      <c r="D201" s="12" t="s">
        <v>78</v>
      </c>
      <c r="E201" s="91" t="s">
        <v>77</v>
      </c>
      <c r="F201" s="65">
        <f>344.8+0.1</f>
        <v>344.90000000000003</v>
      </c>
      <c r="G201" s="131">
        <v>344.767</v>
      </c>
      <c r="H201" s="135">
        <f t="shared" si="6"/>
        <v>99.961438097999405</v>
      </c>
    </row>
    <row r="202" spans="1:8" ht="39" hidden="1" x14ac:dyDescent="0.3">
      <c r="A202" s="69">
        <v>194</v>
      </c>
      <c r="B202" s="87">
        <v>412</v>
      </c>
      <c r="C202" s="10" t="s">
        <v>611</v>
      </c>
      <c r="D202" s="10"/>
      <c r="E202" s="85" t="s">
        <v>612</v>
      </c>
      <c r="F202" s="29">
        <f>F203</f>
        <v>196</v>
      </c>
      <c r="G202" s="130">
        <f>G203</f>
        <v>195.965</v>
      </c>
      <c r="H202" s="136">
        <f t="shared" ref="H202:H265" si="10">G202/F202*100</f>
        <v>99.982142857142861</v>
      </c>
    </row>
    <row r="203" spans="1:8" ht="29.25" hidden="1" customHeight="1" x14ac:dyDescent="0.25">
      <c r="A203" s="69">
        <v>195</v>
      </c>
      <c r="B203" s="88">
        <v>412</v>
      </c>
      <c r="C203" s="12" t="s">
        <v>611</v>
      </c>
      <c r="D203" s="12" t="s">
        <v>78</v>
      </c>
      <c r="E203" s="91" t="s">
        <v>77</v>
      </c>
      <c r="F203" s="65">
        <v>196</v>
      </c>
      <c r="G203" s="131">
        <v>195.965</v>
      </c>
      <c r="H203" s="135">
        <f t="shared" si="10"/>
        <v>99.982142857142861</v>
      </c>
    </row>
    <row r="204" spans="1:8" ht="45" hidden="1" customHeight="1" x14ac:dyDescent="0.3">
      <c r="A204" s="69">
        <v>196</v>
      </c>
      <c r="B204" s="87">
        <v>412</v>
      </c>
      <c r="C204" s="10" t="s">
        <v>333</v>
      </c>
      <c r="D204" s="10"/>
      <c r="E204" s="85" t="s">
        <v>334</v>
      </c>
      <c r="F204" s="29">
        <f>F205</f>
        <v>167.2</v>
      </c>
      <c r="G204" s="130">
        <f>G205</f>
        <v>167.2</v>
      </c>
      <c r="H204" s="136">
        <f t="shared" si="10"/>
        <v>100</v>
      </c>
    </row>
    <row r="205" spans="1:8" ht="29.25" hidden="1" customHeight="1" x14ac:dyDescent="0.25">
      <c r="A205" s="69">
        <v>197</v>
      </c>
      <c r="B205" s="88">
        <v>412</v>
      </c>
      <c r="C205" s="12" t="s">
        <v>333</v>
      </c>
      <c r="D205" s="12" t="s">
        <v>78</v>
      </c>
      <c r="E205" s="91" t="s">
        <v>77</v>
      </c>
      <c r="F205" s="65">
        <v>167.2</v>
      </c>
      <c r="G205" s="131">
        <v>167.2</v>
      </c>
      <c r="H205" s="135">
        <f t="shared" si="10"/>
        <v>100</v>
      </c>
    </row>
    <row r="206" spans="1:8" s="21" customFormat="1" ht="39.75" hidden="1" customHeight="1" x14ac:dyDescent="0.3">
      <c r="A206" s="69">
        <v>198</v>
      </c>
      <c r="B206" s="87">
        <v>412</v>
      </c>
      <c r="C206" s="10" t="s">
        <v>249</v>
      </c>
      <c r="D206" s="2"/>
      <c r="E206" s="92" t="s">
        <v>594</v>
      </c>
      <c r="F206" s="29">
        <f>F207</f>
        <v>3440</v>
      </c>
      <c r="G206" s="130">
        <f>G207</f>
        <v>3439.0437000000002</v>
      </c>
      <c r="H206" s="136">
        <f t="shared" si="10"/>
        <v>99.972200581395356</v>
      </c>
    </row>
    <row r="207" spans="1:8" s="21" customFormat="1" ht="18.75" hidden="1" customHeight="1" x14ac:dyDescent="0.3">
      <c r="A207" s="69">
        <v>199</v>
      </c>
      <c r="B207" s="87">
        <v>412</v>
      </c>
      <c r="C207" s="10" t="s">
        <v>274</v>
      </c>
      <c r="D207" s="10"/>
      <c r="E207" s="92" t="s">
        <v>649</v>
      </c>
      <c r="F207" s="29">
        <f>F212+F208+F210</f>
        <v>3440</v>
      </c>
      <c r="G207" s="130">
        <f>G212+G208+G210</f>
        <v>3439.0437000000002</v>
      </c>
      <c r="H207" s="136">
        <f t="shared" si="10"/>
        <v>99.972200581395356</v>
      </c>
    </row>
    <row r="208" spans="1:8" ht="18" hidden="1" customHeight="1" x14ac:dyDescent="0.3">
      <c r="A208" s="69">
        <v>200</v>
      </c>
      <c r="B208" s="87">
        <v>412</v>
      </c>
      <c r="C208" s="10" t="s">
        <v>275</v>
      </c>
      <c r="D208" s="4"/>
      <c r="E208" s="85" t="s">
        <v>361</v>
      </c>
      <c r="F208" s="29">
        <f>F209</f>
        <v>40</v>
      </c>
      <c r="G208" s="130">
        <f>G209</f>
        <v>39.043700000000001</v>
      </c>
      <c r="H208" s="136">
        <f t="shared" si="10"/>
        <v>97.609250000000003</v>
      </c>
    </row>
    <row r="209" spans="1:8" ht="26" hidden="1" x14ac:dyDescent="0.25">
      <c r="A209" s="69">
        <v>201</v>
      </c>
      <c r="B209" s="88">
        <v>412</v>
      </c>
      <c r="C209" s="12" t="s">
        <v>275</v>
      </c>
      <c r="D209" s="4" t="s">
        <v>78</v>
      </c>
      <c r="E209" s="91" t="s">
        <v>77</v>
      </c>
      <c r="F209" s="65">
        <v>40</v>
      </c>
      <c r="G209" s="131">
        <v>39.043700000000001</v>
      </c>
      <c r="H209" s="135">
        <f t="shared" si="10"/>
        <v>97.609250000000003</v>
      </c>
    </row>
    <row r="210" spans="1:8" ht="31" hidden="1" customHeight="1" x14ac:dyDescent="0.3">
      <c r="A210" s="69">
        <v>202</v>
      </c>
      <c r="B210" s="87">
        <v>412</v>
      </c>
      <c r="C210" s="10" t="s">
        <v>695</v>
      </c>
      <c r="D210" s="4"/>
      <c r="E210" s="85" t="s">
        <v>696</v>
      </c>
      <c r="F210" s="29">
        <f>F211</f>
        <v>2788</v>
      </c>
      <c r="G210" s="130">
        <f>G211</f>
        <v>2788</v>
      </c>
      <c r="H210" s="136">
        <f t="shared" si="10"/>
        <v>100</v>
      </c>
    </row>
    <row r="211" spans="1:8" ht="39" hidden="1" x14ac:dyDescent="0.25">
      <c r="A211" s="69">
        <v>203</v>
      </c>
      <c r="B211" s="88">
        <v>412</v>
      </c>
      <c r="C211" s="12" t="s">
        <v>695</v>
      </c>
      <c r="D211" s="4" t="s">
        <v>56</v>
      </c>
      <c r="E211" s="91" t="s">
        <v>517</v>
      </c>
      <c r="F211" s="71">
        <v>2788</v>
      </c>
      <c r="G211" s="132">
        <v>2788</v>
      </c>
      <c r="H211" s="135">
        <f t="shared" si="10"/>
        <v>100</v>
      </c>
    </row>
    <row r="212" spans="1:8" ht="39" hidden="1" x14ac:dyDescent="0.3">
      <c r="A212" s="69">
        <v>204</v>
      </c>
      <c r="B212" s="87">
        <v>412</v>
      </c>
      <c r="C212" s="10" t="s">
        <v>665</v>
      </c>
      <c r="D212" s="10"/>
      <c r="E212" s="85" t="s">
        <v>666</v>
      </c>
      <c r="F212" s="29">
        <f>F213</f>
        <v>612</v>
      </c>
      <c r="G212" s="130">
        <f>G213</f>
        <v>612</v>
      </c>
      <c r="H212" s="136">
        <f t="shared" si="10"/>
        <v>100</v>
      </c>
    </row>
    <row r="213" spans="1:8" ht="39" hidden="1" x14ac:dyDescent="0.25">
      <c r="A213" s="69">
        <v>205</v>
      </c>
      <c r="B213" s="88">
        <v>412</v>
      </c>
      <c r="C213" s="12" t="s">
        <v>665</v>
      </c>
      <c r="D213" s="4" t="s">
        <v>56</v>
      </c>
      <c r="E213" s="91" t="s">
        <v>517</v>
      </c>
      <c r="F213" s="65">
        <f>600+12</f>
        <v>612</v>
      </c>
      <c r="G213" s="131">
        <v>612</v>
      </c>
      <c r="H213" s="135">
        <f t="shared" si="10"/>
        <v>100</v>
      </c>
    </row>
    <row r="214" spans="1:8" ht="39" hidden="1" x14ac:dyDescent="0.3">
      <c r="A214" s="69">
        <v>206</v>
      </c>
      <c r="B214" s="87">
        <v>412</v>
      </c>
      <c r="C214" s="10" t="s">
        <v>236</v>
      </c>
      <c r="D214" s="2"/>
      <c r="E214" s="92" t="s">
        <v>596</v>
      </c>
      <c r="F214" s="29">
        <f>F215</f>
        <v>900</v>
      </c>
      <c r="G214" s="130">
        <f>G215</f>
        <v>900</v>
      </c>
      <c r="H214" s="136">
        <f t="shared" si="10"/>
        <v>100</v>
      </c>
    </row>
    <row r="215" spans="1:8" ht="29.25" hidden="1" customHeight="1" x14ac:dyDescent="0.3">
      <c r="A215" s="69">
        <v>207</v>
      </c>
      <c r="B215" s="87">
        <v>412</v>
      </c>
      <c r="C215" s="10" t="s">
        <v>636</v>
      </c>
      <c r="D215" s="10"/>
      <c r="E215" s="28" t="s">
        <v>638</v>
      </c>
      <c r="F215" s="29">
        <f>F216+F218</f>
        <v>900</v>
      </c>
      <c r="G215" s="130">
        <f>G216+G218</f>
        <v>900</v>
      </c>
      <c r="H215" s="136">
        <f t="shared" si="10"/>
        <v>100</v>
      </c>
    </row>
    <row r="216" spans="1:8" ht="29.25" hidden="1" customHeight="1" x14ac:dyDescent="0.3">
      <c r="A216" s="69">
        <v>208</v>
      </c>
      <c r="B216" s="87">
        <v>412</v>
      </c>
      <c r="C216" s="10" t="s">
        <v>637</v>
      </c>
      <c r="D216" s="10"/>
      <c r="E216" s="85" t="s">
        <v>117</v>
      </c>
      <c r="F216" s="29">
        <f>F217</f>
        <v>600</v>
      </c>
      <c r="G216" s="130">
        <f>G217</f>
        <v>600</v>
      </c>
      <c r="H216" s="136">
        <f t="shared" si="10"/>
        <v>100</v>
      </c>
    </row>
    <row r="217" spans="1:8" ht="33" hidden="1" customHeight="1" x14ac:dyDescent="0.25">
      <c r="A217" s="69">
        <v>209</v>
      </c>
      <c r="B217" s="88">
        <v>412</v>
      </c>
      <c r="C217" s="12" t="s">
        <v>637</v>
      </c>
      <c r="D217" s="4">
        <v>240</v>
      </c>
      <c r="E217" s="91" t="s">
        <v>77</v>
      </c>
      <c r="F217" s="65">
        <f>500+100</f>
        <v>600</v>
      </c>
      <c r="G217" s="131">
        <v>600</v>
      </c>
      <c r="H217" s="135">
        <f t="shared" si="10"/>
        <v>100</v>
      </c>
    </row>
    <row r="218" spans="1:8" s="21" customFormat="1" ht="16.5" hidden="1" customHeight="1" x14ac:dyDescent="0.3">
      <c r="A218" s="69">
        <v>210</v>
      </c>
      <c r="B218" s="87">
        <v>412</v>
      </c>
      <c r="C218" s="10" t="s">
        <v>639</v>
      </c>
      <c r="D218" s="2"/>
      <c r="E218" s="85" t="s">
        <v>441</v>
      </c>
      <c r="F218" s="29">
        <f>F219</f>
        <v>300</v>
      </c>
      <c r="G218" s="130">
        <f>G219</f>
        <v>300</v>
      </c>
      <c r="H218" s="136">
        <f t="shared" si="10"/>
        <v>100</v>
      </c>
    </row>
    <row r="219" spans="1:8" ht="26" hidden="1" x14ac:dyDescent="0.25">
      <c r="A219" s="69">
        <v>211</v>
      </c>
      <c r="B219" s="88">
        <v>412</v>
      </c>
      <c r="C219" s="12" t="s">
        <v>639</v>
      </c>
      <c r="D219" s="4">
        <v>240</v>
      </c>
      <c r="E219" s="91" t="s">
        <v>77</v>
      </c>
      <c r="F219" s="65">
        <v>300</v>
      </c>
      <c r="G219" s="131">
        <v>300</v>
      </c>
      <c r="H219" s="135">
        <f t="shared" si="10"/>
        <v>100</v>
      </c>
    </row>
    <row r="220" spans="1:8" ht="15" x14ac:dyDescent="0.3">
      <c r="A220" s="69">
        <v>21</v>
      </c>
      <c r="B220" s="57">
        <v>500</v>
      </c>
      <c r="C220" s="2"/>
      <c r="D220" s="2"/>
      <c r="E220" s="90" t="s">
        <v>13</v>
      </c>
      <c r="F220" s="29">
        <f>F221+F243+F274+F322</f>
        <v>246807.3</v>
      </c>
      <c r="G220" s="130">
        <f>G221+G243+G274+G322</f>
        <v>236589.15096</v>
      </c>
      <c r="H220" s="136">
        <f t="shared" si="10"/>
        <v>95.85986758090219</v>
      </c>
    </row>
    <row r="221" spans="1:8" s="21" customFormat="1" ht="13" x14ac:dyDescent="0.3">
      <c r="A221" s="69">
        <v>22</v>
      </c>
      <c r="B221" s="58">
        <v>501</v>
      </c>
      <c r="C221" s="2"/>
      <c r="D221" s="2"/>
      <c r="E221" s="91" t="s">
        <v>14</v>
      </c>
      <c r="F221" s="65">
        <f>F222+F238</f>
        <v>22471.1</v>
      </c>
      <c r="G221" s="131">
        <f>G222+G238</f>
        <v>22075.669830000006</v>
      </c>
      <c r="H221" s="120">
        <f t="shared" si="10"/>
        <v>98.240272305316651</v>
      </c>
    </row>
    <row r="222" spans="1:8" s="21" customFormat="1" ht="39" hidden="1" x14ac:dyDescent="0.3">
      <c r="A222" s="69">
        <v>214</v>
      </c>
      <c r="B222" s="57">
        <v>501</v>
      </c>
      <c r="C222" s="2" t="s">
        <v>201</v>
      </c>
      <c r="D222" s="2"/>
      <c r="E222" s="85" t="s">
        <v>595</v>
      </c>
      <c r="F222" s="29">
        <f>F223</f>
        <v>20696.3</v>
      </c>
      <c r="G222" s="130">
        <f>G223</f>
        <v>20301.042890000004</v>
      </c>
      <c r="H222" s="136">
        <f t="shared" si="10"/>
        <v>98.090203997816062</v>
      </c>
    </row>
    <row r="223" spans="1:8" s="21" customFormat="1" ht="39" hidden="1" x14ac:dyDescent="0.3">
      <c r="A223" s="69">
        <v>215</v>
      </c>
      <c r="B223" s="57">
        <v>501</v>
      </c>
      <c r="C223" s="2" t="s">
        <v>200</v>
      </c>
      <c r="D223" s="2"/>
      <c r="E223" s="85" t="s">
        <v>318</v>
      </c>
      <c r="F223" s="41">
        <f>F226+F228+F236+F224+F232+F234+F230</f>
        <v>20696.3</v>
      </c>
      <c r="G223" s="133">
        <f>G226+G228+G236+G224+G232+G234+G230</f>
        <v>20301.042890000004</v>
      </c>
      <c r="H223" s="136">
        <f t="shared" si="10"/>
        <v>98.090203997816062</v>
      </c>
    </row>
    <row r="224" spans="1:8" s="21" customFormat="1" ht="39" hidden="1" x14ac:dyDescent="0.3">
      <c r="A224" s="69">
        <v>216</v>
      </c>
      <c r="B224" s="57">
        <v>501</v>
      </c>
      <c r="C224" s="2" t="s">
        <v>615</v>
      </c>
      <c r="D224" s="2"/>
      <c r="E224" s="92" t="s">
        <v>614</v>
      </c>
      <c r="F224" s="41">
        <f>F225</f>
        <v>850.2</v>
      </c>
      <c r="G224" s="133">
        <f>G225</f>
        <v>850.17759999999998</v>
      </c>
      <c r="H224" s="136">
        <f t="shared" si="10"/>
        <v>99.997365325805688</v>
      </c>
    </row>
    <row r="225" spans="1:8" s="21" customFormat="1" ht="13" hidden="1" x14ac:dyDescent="0.3">
      <c r="A225" s="69">
        <v>217</v>
      </c>
      <c r="B225" s="58">
        <v>501</v>
      </c>
      <c r="C225" s="4" t="s">
        <v>615</v>
      </c>
      <c r="D225" s="4" t="s">
        <v>58</v>
      </c>
      <c r="E225" s="91" t="s">
        <v>443</v>
      </c>
      <c r="F225" s="123">
        <f>2048-1197.8</f>
        <v>850.2</v>
      </c>
      <c r="G225" s="134">
        <v>850.17759999999998</v>
      </c>
      <c r="H225" s="135">
        <f t="shared" si="10"/>
        <v>99.997365325805688</v>
      </c>
    </row>
    <row r="226" spans="1:8" ht="27" hidden="1" customHeight="1" x14ac:dyDescent="0.3">
      <c r="A226" s="69">
        <v>218</v>
      </c>
      <c r="B226" s="57">
        <v>501</v>
      </c>
      <c r="C226" s="2" t="s">
        <v>616</v>
      </c>
      <c r="D226" s="2"/>
      <c r="E226" s="85" t="s">
        <v>241</v>
      </c>
      <c r="F226" s="29">
        <f>F227</f>
        <v>1107.8</v>
      </c>
      <c r="G226" s="130">
        <f>G227</f>
        <v>1104.65672</v>
      </c>
      <c r="H226" s="136">
        <f t="shared" si="10"/>
        <v>99.716259252572669</v>
      </c>
    </row>
    <row r="227" spans="1:8" s="21" customFormat="1" ht="26" hidden="1" x14ac:dyDescent="0.3">
      <c r="A227" s="69">
        <v>219</v>
      </c>
      <c r="B227" s="58">
        <v>501</v>
      </c>
      <c r="C227" s="4" t="s">
        <v>616</v>
      </c>
      <c r="D227" s="4">
        <v>240</v>
      </c>
      <c r="E227" s="91" t="s">
        <v>77</v>
      </c>
      <c r="F227" s="65">
        <v>1107.8</v>
      </c>
      <c r="G227" s="131">
        <v>1104.65672</v>
      </c>
      <c r="H227" s="135">
        <f t="shared" si="10"/>
        <v>99.716259252572669</v>
      </c>
    </row>
    <row r="228" spans="1:8" s="21" customFormat="1" ht="26" hidden="1" x14ac:dyDescent="0.3">
      <c r="A228" s="69">
        <v>220</v>
      </c>
      <c r="B228" s="57">
        <v>501</v>
      </c>
      <c r="C228" s="2" t="s">
        <v>535</v>
      </c>
      <c r="D228" s="2"/>
      <c r="E228" s="85" t="s">
        <v>239</v>
      </c>
      <c r="F228" s="29">
        <f>F229</f>
        <v>2006.5</v>
      </c>
      <c r="G228" s="130">
        <f>G229</f>
        <v>1879.5587399999999</v>
      </c>
      <c r="H228" s="136">
        <f t="shared" si="10"/>
        <v>93.673498131074012</v>
      </c>
    </row>
    <row r="229" spans="1:8" ht="26" hidden="1" x14ac:dyDescent="0.25">
      <c r="A229" s="69">
        <v>221</v>
      </c>
      <c r="B229" s="58">
        <v>501</v>
      </c>
      <c r="C229" s="4" t="s">
        <v>535</v>
      </c>
      <c r="D229" s="4">
        <v>240</v>
      </c>
      <c r="E229" s="91" t="s">
        <v>77</v>
      </c>
      <c r="F229" s="65">
        <v>2006.5</v>
      </c>
      <c r="G229" s="131">
        <v>1879.5587399999999</v>
      </c>
      <c r="H229" s="135">
        <f t="shared" si="10"/>
        <v>93.673498131074012</v>
      </c>
    </row>
    <row r="230" spans="1:8" ht="39" hidden="1" x14ac:dyDescent="0.3">
      <c r="A230" s="69">
        <v>222</v>
      </c>
      <c r="B230" s="57">
        <v>501</v>
      </c>
      <c r="C230" s="2" t="s">
        <v>618</v>
      </c>
      <c r="D230" s="2"/>
      <c r="E230" s="85" t="s">
        <v>617</v>
      </c>
      <c r="F230" s="29">
        <f>F231</f>
        <v>652.79999999999995</v>
      </c>
      <c r="G230" s="130">
        <f>G231</f>
        <v>652.74</v>
      </c>
      <c r="H230" s="136">
        <f t="shared" si="10"/>
        <v>99.99080882352942</v>
      </c>
    </row>
    <row r="231" spans="1:8" ht="26" hidden="1" x14ac:dyDescent="0.25">
      <c r="A231" s="69">
        <v>223</v>
      </c>
      <c r="B231" s="58">
        <v>501</v>
      </c>
      <c r="C231" s="4" t="s">
        <v>618</v>
      </c>
      <c r="D231" s="4">
        <v>240</v>
      </c>
      <c r="E231" s="91" t="s">
        <v>77</v>
      </c>
      <c r="F231" s="65">
        <f>1012-359.2</f>
        <v>652.79999999999995</v>
      </c>
      <c r="G231" s="131">
        <v>652.74</v>
      </c>
      <c r="H231" s="135">
        <f t="shared" si="10"/>
        <v>99.99080882352942</v>
      </c>
    </row>
    <row r="232" spans="1:8" ht="41.15" hidden="1" customHeight="1" x14ac:dyDescent="0.3">
      <c r="A232" s="69">
        <v>224</v>
      </c>
      <c r="B232" s="57">
        <v>501</v>
      </c>
      <c r="C232" s="2" t="s">
        <v>506</v>
      </c>
      <c r="D232" s="4"/>
      <c r="E232" s="85" t="s">
        <v>692</v>
      </c>
      <c r="F232" s="29">
        <f>F233</f>
        <v>13200.5</v>
      </c>
      <c r="G232" s="130">
        <f>G233</f>
        <v>13104.58553</v>
      </c>
      <c r="H232" s="136">
        <f t="shared" si="10"/>
        <v>99.273402749895851</v>
      </c>
    </row>
    <row r="233" spans="1:8" ht="13" hidden="1" x14ac:dyDescent="0.25">
      <c r="A233" s="69">
        <v>225</v>
      </c>
      <c r="B233" s="58">
        <v>501</v>
      </c>
      <c r="C233" s="4" t="s">
        <v>506</v>
      </c>
      <c r="D233" s="4" t="s">
        <v>58</v>
      </c>
      <c r="E233" s="91" t="s">
        <v>443</v>
      </c>
      <c r="F233" s="71">
        <f>13321.2-120.7</f>
        <v>13200.5</v>
      </c>
      <c r="G233" s="132">
        <v>13104.58553</v>
      </c>
      <c r="H233" s="135">
        <f t="shared" si="10"/>
        <v>99.273402749895851</v>
      </c>
    </row>
    <row r="234" spans="1:8" ht="13" hidden="1" x14ac:dyDescent="0.3">
      <c r="A234" s="69">
        <v>226</v>
      </c>
      <c r="B234" s="57">
        <v>501</v>
      </c>
      <c r="C234" s="2" t="s">
        <v>508</v>
      </c>
      <c r="D234" s="4"/>
      <c r="E234" s="85" t="s">
        <v>509</v>
      </c>
      <c r="F234" s="29">
        <f>F235</f>
        <v>695.90000000000009</v>
      </c>
      <c r="G234" s="130">
        <f>G235</f>
        <v>691.77140999999995</v>
      </c>
      <c r="H234" s="136">
        <f t="shared" si="10"/>
        <v>99.406726541169689</v>
      </c>
    </row>
    <row r="235" spans="1:8" ht="13" hidden="1" x14ac:dyDescent="0.25">
      <c r="A235" s="69">
        <v>227</v>
      </c>
      <c r="B235" s="58">
        <v>501</v>
      </c>
      <c r="C235" s="4" t="s">
        <v>508</v>
      </c>
      <c r="D235" s="4" t="s">
        <v>58</v>
      </c>
      <c r="E235" s="91" t="s">
        <v>443</v>
      </c>
      <c r="F235" s="71">
        <f>688.7+7.2</f>
        <v>695.90000000000009</v>
      </c>
      <c r="G235" s="132">
        <v>691.77140999999995</v>
      </c>
      <c r="H235" s="135">
        <f t="shared" si="10"/>
        <v>99.406726541169689</v>
      </c>
    </row>
    <row r="236" spans="1:8" ht="26" hidden="1" x14ac:dyDescent="0.3">
      <c r="A236" s="69">
        <v>228</v>
      </c>
      <c r="B236" s="57">
        <v>501</v>
      </c>
      <c r="C236" s="2" t="s">
        <v>532</v>
      </c>
      <c r="D236" s="2"/>
      <c r="E236" s="85" t="s">
        <v>644</v>
      </c>
      <c r="F236" s="29">
        <f>F237</f>
        <v>2182.6</v>
      </c>
      <c r="G236" s="130">
        <f>G237</f>
        <v>2017.5528899999999</v>
      </c>
      <c r="H236" s="136">
        <f t="shared" si="10"/>
        <v>92.438050490240997</v>
      </c>
    </row>
    <row r="237" spans="1:8" ht="13" hidden="1" x14ac:dyDescent="0.25">
      <c r="A237" s="69">
        <v>229</v>
      </c>
      <c r="B237" s="58">
        <v>501</v>
      </c>
      <c r="C237" s="4" t="s">
        <v>532</v>
      </c>
      <c r="D237" s="4" t="s">
        <v>58</v>
      </c>
      <c r="E237" s="91" t="s">
        <v>443</v>
      </c>
      <c r="F237" s="65">
        <v>2182.6</v>
      </c>
      <c r="G237" s="131">
        <v>2017.5528899999999</v>
      </c>
      <c r="H237" s="135">
        <f t="shared" si="10"/>
        <v>92.438050490240997</v>
      </c>
    </row>
    <row r="238" spans="1:8" ht="13" hidden="1" x14ac:dyDescent="0.3">
      <c r="A238" s="69">
        <v>230</v>
      </c>
      <c r="B238" s="87">
        <v>501</v>
      </c>
      <c r="C238" s="2" t="s">
        <v>189</v>
      </c>
      <c r="D238" s="2"/>
      <c r="E238" s="85" t="s">
        <v>156</v>
      </c>
      <c r="F238" s="29">
        <f>F239</f>
        <v>1774.8</v>
      </c>
      <c r="G238" s="130">
        <f>G239</f>
        <v>1774.6269400000001</v>
      </c>
      <c r="H238" s="136">
        <f t="shared" si="10"/>
        <v>99.990249042145606</v>
      </c>
    </row>
    <row r="239" spans="1:8" ht="26" hidden="1" x14ac:dyDescent="0.3">
      <c r="A239" s="69">
        <v>231</v>
      </c>
      <c r="B239" s="57">
        <v>501</v>
      </c>
      <c r="C239" s="2" t="s">
        <v>536</v>
      </c>
      <c r="D239" s="4"/>
      <c r="E239" s="85" t="s">
        <v>537</v>
      </c>
      <c r="F239" s="29">
        <f>F240+F242+F241</f>
        <v>1774.8</v>
      </c>
      <c r="G239" s="130">
        <f>G240+G242+G241</f>
        <v>1774.6269400000001</v>
      </c>
      <c r="H239" s="136">
        <f t="shared" si="10"/>
        <v>99.990249042145606</v>
      </c>
    </row>
    <row r="240" spans="1:8" ht="26" hidden="1" x14ac:dyDescent="0.25">
      <c r="A240" s="69">
        <v>232</v>
      </c>
      <c r="B240" s="58">
        <v>501</v>
      </c>
      <c r="C240" s="4" t="s">
        <v>536</v>
      </c>
      <c r="D240" s="4" t="s">
        <v>78</v>
      </c>
      <c r="E240" s="91" t="s">
        <v>77</v>
      </c>
      <c r="F240" s="65">
        <f>600+1135.5-8</f>
        <v>1727.5</v>
      </c>
      <c r="G240" s="131">
        <v>1727.47837</v>
      </c>
      <c r="H240" s="135">
        <f t="shared" si="10"/>
        <v>99.998747901591898</v>
      </c>
    </row>
    <row r="241" spans="1:8" ht="13" hidden="1" x14ac:dyDescent="0.25">
      <c r="A241" s="69">
        <v>233</v>
      </c>
      <c r="B241" s="58">
        <v>501</v>
      </c>
      <c r="C241" s="4" t="s">
        <v>536</v>
      </c>
      <c r="D241" s="4" t="s">
        <v>53</v>
      </c>
      <c r="E241" s="91" t="s">
        <v>54</v>
      </c>
      <c r="F241" s="65">
        <v>32.700000000000003</v>
      </c>
      <c r="G241" s="131">
        <v>32.609969999999997</v>
      </c>
      <c r="H241" s="135">
        <f t="shared" si="10"/>
        <v>99.724678899082548</v>
      </c>
    </row>
    <row r="242" spans="1:8" ht="13" hidden="1" x14ac:dyDescent="0.25">
      <c r="A242" s="69">
        <v>234</v>
      </c>
      <c r="B242" s="58">
        <v>501</v>
      </c>
      <c r="C242" s="4" t="s">
        <v>536</v>
      </c>
      <c r="D242" s="4" t="s">
        <v>79</v>
      </c>
      <c r="E242" s="91" t="s">
        <v>80</v>
      </c>
      <c r="F242" s="65">
        <f>6.6+8</f>
        <v>14.6</v>
      </c>
      <c r="G242" s="131">
        <v>14.538600000000001</v>
      </c>
      <c r="H242" s="135">
        <f t="shared" si="10"/>
        <v>99.57945205479453</v>
      </c>
    </row>
    <row r="243" spans="1:8" s="21" customFormat="1" ht="13" x14ac:dyDescent="0.3">
      <c r="A243" s="69">
        <v>23</v>
      </c>
      <c r="B243" s="58">
        <v>502</v>
      </c>
      <c r="C243" s="2"/>
      <c r="D243" s="2"/>
      <c r="E243" s="91" t="s">
        <v>15</v>
      </c>
      <c r="F243" s="65">
        <f>F244+F268</f>
        <v>167806</v>
      </c>
      <c r="G243" s="131">
        <f>G244+G268</f>
        <v>158667.36240000001</v>
      </c>
      <c r="H243" s="120">
        <f t="shared" si="10"/>
        <v>94.554045981669319</v>
      </c>
    </row>
    <row r="244" spans="1:8" s="20" customFormat="1" ht="39" hidden="1" x14ac:dyDescent="0.3">
      <c r="A244" s="69">
        <v>236</v>
      </c>
      <c r="B244" s="57">
        <v>502</v>
      </c>
      <c r="C244" s="2" t="s">
        <v>201</v>
      </c>
      <c r="D244" s="2"/>
      <c r="E244" s="85" t="s">
        <v>595</v>
      </c>
      <c r="F244" s="29">
        <f>F245+F260+F257+F252</f>
        <v>157029.29999999999</v>
      </c>
      <c r="G244" s="130">
        <f>G245+G260+G257+G252</f>
        <v>147890.79316</v>
      </c>
      <c r="H244" s="136">
        <f t="shared" si="10"/>
        <v>94.180381088115411</v>
      </c>
    </row>
    <row r="245" spans="1:8" s="21" customFormat="1" ht="26" hidden="1" x14ac:dyDescent="0.3">
      <c r="A245" s="69">
        <v>237</v>
      </c>
      <c r="B245" s="57">
        <v>502</v>
      </c>
      <c r="C245" s="2" t="s">
        <v>276</v>
      </c>
      <c r="D245" s="2"/>
      <c r="E245" s="85" t="s">
        <v>317</v>
      </c>
      <c r="F245" s="29">
        <f>F250+F248+F246</f>
        <v>23230</v>
      </c>
      <c r="G245" s="130">
        <f>G250+G248+G246</f>
        <v>22029.89471</v>
      </c>
      <c r="H245" s="136">
        <f t="shared" si="10"/>
        <v>94.833812785191569</v>
      </c>
    </row>
    <row r="246" spans="1:8" s="21" customFormat="1" ht="26" hidden="1" x14ac:dyDescent="0.3">
      <c r="A246" s="69">
        <v>238</v>
      </c>
      <c r="B246" s="57">
        <v>502</v>
      </c>
      <c r="C246" s="33" t="s">
        <v>668</v>
      </c>
      <c r="D246" s="2"/>
      <c r="E246" s="85" t="s">
        <v>667</v>
      </c>
      <c r="F246" s="29">
        <f>F247</f>
        <v>7361.5</v>
      </c>
      <c r="G246" s="130">
        <f>G247</f>
        <v>6161.4286899999997</v>
      </c>
      <c r="H246" s="136">
        <f t="shared" si="10"/>
        <v>83.698005705358952</v>
      </c>
    </row>
    <row r="247" spans="1:8" s="21" customFormat="1" ht="13" hidden="1" x14ac:dyDescent="0.3">
      <c r="A247" s="69">
        <v>239</v>
      </c>
      <c r="B247" s="58">
        <v>502</v>
      </c>
      <c r="C247" s="55" t="s">
        <v>668</v>
      </c>
      <c r="D247" s="4" t="s">
        <v>58</v>
      </c>
      <c r="E247" s="91" t="s">
        <v>443</v>
      </c>
      <c r="F247" s="65">
        <f>3784.2+415.8+3161.5</f>
        <v>7361.5</v>
      </c>
      <c r="G247" s="131">
        <v>6161.4286899999997</v>
      </c>
      <c r="H247" s="135">
        <f t="shared" si="10"/>
        <v>83.698005705358952</v>
      </c>
    </row>
    <row r="248" spans="1:8" s="75" customFormat="1" ht="29.25" hidden="1" customHeight="1" x14ac:dyDescent="0.3">
      <c r="A248" s="69">
        <v>240</v>
      </c>
      <c r="B248" s="57">
        <v>502</v>
      </c>
      <c r="C248" s="33" t="s">
        <v>613</v>
      </c>
      <c r="D248" s="33"/>
      <c r="E248" s="85" t="s">
        <v>550</v>
      </c>
      <c r="F248" s="29">
        <f>F249</f>
        <v>268.5</v>
      </c>
      <c r="G248" s="130">
        <f>G249</f>
        <v>268.46602000000001</v>
      </c>
      <c r="H248" s="136">
        <f t="shared" si="10"/>
        <v>99.987344506517701</v>
      </c>
    </row>
    <row r="249" spans="1:8" s="75" customFormat="1" ht="29.25" hidden="1" customHeight="1" x14ac:dyDescent="0.25">
      <c r="A249" s="69">
        <v>241</v>
      </c>
      <c r="B249" s="58">
        <v>502</v>
      </c>
      <c r="C249" s="55" t="s">
        <v>613</v>
      </c>
      <c r="D249" s="55" t="s">
        <v>78</v>
      </c>
      <c r="E249" s="91" t="s">
        <v>77</v>
      </c>
      <c r="F249" s="65">
        <v>268.5</v>
      </c>
      <c r="G249" s="131">
        <v>268.46602000000001</v>
      </c>
      <c r="H249" s="135">
        <f t="shared" si="10"/>
        <v>99.987344506517701</v>
      </c>
    </row>
    <row r="250" spans="1:8" ht="26" hidden="1" x14ac:dyDescent="0.3">
      <c r="A250" s="69">
        <v>242</v>
      </c>
      <c r="B250" s="57">
        <v>502</v>
      </c>
      <c r="C250" s="2" t="s">
        <v>242</v>
      </c>
      <c r="D250" s="2"/>
      <c r="E250" s="85" t="s">
        <v>360</v>
      </c>
      <c r="F250" s="29">
        <f>F251</f>
        <v>15600</v>
      </c>
      <c r="G250" s="130">
        <f>G251</f>
        <v>15600</v>
      </c>
      <c r="H250" s="136">
        <f t="shared" si="10"/>
        <v>100</v>
      </c>
    </row>
    <row r="251" spans="1:8" ht="39" hidden="1" x14ac:dyDescent="0.25">
      <c r="A251" s="69">
        <v>243</v>
      </c>
      <c r="B251" s="58">
        <v>502</v>
      </c>
      <c r="C251" s="4" t="s">
        <v>242</v>
      </c>
      <c r="D251" s="4" t="s">
        <v>56</v>
      </c>
      <c r="E251" s="91" t="s">
        <v>517</v>
      </c>
      <c r="F251" s="65">
        <v>15600</v>
      </c>
      <c r="G251" s="131">
        <v>15600</v>
      </c>
      <c r="H251" s="135">
        <f t="shared" si="10"/>
        <v>100</v>
      </c>
    </row>
    <row r="252" spans="1:8" ht="26" hidden="1" x14ac:dyDescent="0.3">
      <c r="A252" s="69">
        <v>244</v>
      </c>
      <c r="B252" s="1">
        <v>502</v>
      </c>
      <c r="C252" s="2" t="s">
        <v>277</v>
      </c>
      <c r="D252" s="4"/>
      <c r="E252" s="92" t="s">
        <v>113</v>
      </c>
      <c r="F252" s="29">
        <f>F255+F253</f>
        <v>84809.699999999983</v>
      </c>
      <c r="G252" s="130">
        <f>G255+G253</f>
        <v>84768.245640000008</v>
      </c>
      <c r="H252" s="136">
        <f t="shared" si="10"/>
        <v>99.951120732652072</v>
      </c>
    </row>
    <row r="253" spans="1:8" ht="26" hidden="1" x14ac:dyDescent="0.3">
      <c r="A253" s="69">
        <v>245</v>
      </c>
      <c r="B253" s="1">
        <v>502</v>
      </c>
      <c r="C253" s="2" t="s">
        <v>669</v>
      </c>
      <c r="D253" s="4"/>
      <c r="E253" s="92" t="s">
        <v>670</v>
      </c>
      <c r="F253" s="29">
        <f>F254</f>
        <v>80529.799999999988</v>
      </c>
      <c r="G253" s="130">
        <f>G254</f>
        <v>80529.8</v>
      </c>
      <c r="H253" s="136">
        <f t="shared" si="10"/>
        <v>100.00000000000003</v>
      </c>
    </row>
    <row r="254" spans="1:8" ht="13" hidden="1" x14ac:dyDescent="0.25">
      <c r="A254" s="69">
        <v>246</v>
      </c>
      <c r="B254" s="3">
        <v>502</v>
      </c>
      <c r="C254" s="4" t="s">
        <v>669</v>
      </c>
      <c r="D254" s="4" t="s">
        <v>58</v>
      </c>
      <c r="E254" s="93" t="s">
        <v>443</v>
      </c>
      <c r="F254" s="71">
        <f>146966.8-66437</f>
        <v>80529.799999999988</v>
      </c>
      <c r="G254" s="132">
        <v>80529.8</v>
      </c>
      <c r="H254" s="135">
        <f t="shared" si="10"/>
        <v>100.00000000000003</v>
      </c>
    </row>
    <row r="255" spans="1:8" ht="39" hidden="1" x14ac:dyDescent="0.3">
      <c r="A255" s="69">
        <v>247</v>
      </c>
      <c r="B255" s="1">
        <v>502</v>
      </c>
      <c r="C255" s="2" t="s">
        <v>655</v>
      </c>
      <c r="D255" s="4"/>
      <c r="E255" s="85" t="s">
        <v>664</v>
      </c>
      <c r="F255" s="29">
        <f>F256</f>
        <v>4279.8999999999996</v>
      </c>
      <c r="G255" s="130">
        <f>G256</f>
        <v>4238.4456399999999</v>
      </c>
      <c r="H255" s="136">
        <f t="shared" si="10"/>
        <v>99.031417556484968</v>
      </c>
    </row>
    <row r="256" spans="1:8" ht="13" hidden="1" x14ac:dyDescent="0.25">
      <c r="A256" s="69">
        <v>248</v>
      </c>
      <c r="B256" s="3">
        <v>502</v>
      </c>
      <c r="C256" s="4" t="s">
        <v>655</v>
      </c>
      <c r="D256" s="4" t="s">
        <v>58</v>
      </c>
      <c r="E256" s="91" t="s">
        <v>443</v>
      </c>
      <c r="F256" s="65">
        <v>4279.8999999999996</v>
      </c>
      <c r="G256" s="131">
        <v>4238.4456399999999</v>
      </c>
      <c r="H256" s="135">
        <f t="shared" si="10"/>
        <v>99.031417556484968</v>
      </c>
    </row>
    <row r="257" spans="1:8" ht="39" hidden="1" x14ac:dyDescent="0.3">
      <c r="A257" s="69">
        <v>249</v>
      </c>
      <c r="B257" s="57">
        <v>502</v>
      </c>
      <c r="C257" s="2" t="s">
        <v>200</v>
      </c>
      <c r="D257" s="2"/>
      <c r="E257" s="85" t="s">
        <v>318</v>
      </c>
      <c r="F257" s="29">
        <f>F258</f>
        <v>21664.3</v>
      </c>
      <c r="G257" s="130">
        <f>G258</f>
        <v>21664.3</v>
      </c>
      <c r="H257" s="136">
        <f t="shared" si="10"/>
        <v>100</v>
      </c>
    </row>
    <row r="258" spans="1:8" ht="52" hidden="1" x14ac:dyDescent="0.3">
      <c r="A258" s="69">
        <v>250</v>
      </c>
      <c r="B258" s="57">
        <v>502</v>
      </c>
      <c r="C258" s="2" t="s">
        <v>199</v>
      </c>
      <c r="D258" s="2"/>
      <c r="E258" s="85" t="s">
        <v>198</v>
      </c>
      <c r="F258" s="29">
        <f>F259</f>
        <v>21664.3</v>
      </c>
      <c r="G258" s="130">
        <f>G259</f>
        <v>21664.3</v>
      </c>
      <c r="H258" s="136">
        <f t="shared" si="10"/>
        <v>100</v>
      </c>
    </row>
    <row r="259" spans="1:8" ht="39" hidden="1" x14ac:dyDescent="0.25">
      <c r="A259" s="69">
        <v>251</v>
      </c>
      <c r="B259" s="58">
        <v>502</v>
      </c>
      <c r="C259" s="4" t="s">
        <v>199</v>
      </c>
      <c r="D259" s="4" t="s">
        <v>56</v>
      </c>
      <c r="E259" s="91" t="s">
        <v>517</v>
      </c>
      <c r="F259" s="71">
        <f>13954+7710.3</f>
        <v>21664.3</v>
      </c>
      <c r="G259" s="132">
        <v>21664.3</v>
      </c>
      <c r="H259" s="135">
        <f t="shared" si="10"/>
        <v>100</v>
      </c>
    </row>
    <row r="260" spans="1:8" s="21" customFormat="1" ht="26" hidden="1" x14ac:dyDescent="0.3">
      <c r="A260" s="69">
        <v>252</v>
      </c>
      <c r="B260" s="57">
        <v>502</v>
      </c>
      <c r="C260" s="33" t="s">
        <v>244</v>
      </c>
      <c r="D260" s="2"/>
      <c r="E260" s="85" t="s">
        <v>243</v>
      </c>
      <c r="F260" s="29">
        <f>F261+F263+F265</f>
        <v>27325.300000000003</v>
      </c>
      <c r="G260" s="130">
        <f>G261+G263+G265</f>
        <v>19428.35281</v>
      </c>
      <c r="H260" s="136">
        <f t="shared" si="10"/>
        <v>71.100236081580064</v>
      </c>
    </row>
    <row r="261" spans="1:8" s="21" customFormat="1" ht="26" hidden="1" x14ac:dyDescent="0.3">
      <c r="A261" s="69">
        <v>253</v>
      </c>
      <c r="B261" s="57">
        <v>502</v>
      </c>
      <c r="C261" s="33" t="s">
        <v>647</v>
      </c>
      <c r="D261" s="2"/>
      <c r="E261" s="85" t="s">
        <v>337</v>
      </c>
      <c r="F261" s="29">
        <f>F262</f>
        <v>50</v>
      </c>
      <c r="G261" s="130">
        <f>G262</f>
        <v>22</v>
      </c>
      <c r="H261" s="136">
        <f t="shared" si="10"/>
        <v>44</v>
      </c>
    </row>
    <row r="262" spans="1:8" s="21" customFormat="1" ht="26" hidden="1" x14ac:dyDescent="0.3">
      <c r="A262" s="69">
        <v>254</v>
      </c>
      <c r="B262" s="58">
        <v>502</v>
      </c>
      <c r="C262" s="55" t="s">
        <v>647</v>
      </c>
      <c r="D262" s="4">
        <v>240</v>
      </c>
      <c r="E262" s="91" t="s">
        <v>77</v>
      </c>
      <c r="F262" s="65">
        <v>50</v>
      </c>
      <c r="G262" s="131">
        <v>22</v>
      </c>
      <c r="H262" s="135">
        <f t="shared" si="10"/>
        <v>44</v>
      </c>
    </row>
    <row r="263" spans="1:8" s="21" customFormat="1" ht="26" hidden="1" x14ac:dyDescent="0.3">
      <c r="A263" s="69">
        <v>255</v>
      </c>
      <c r="B263" s="57">
        <v>502</v>
      </c>
      <c r="C263" s="33" t="s">
        <v>568</v>
      </c>
      <c r="D263" s="4"/>
      <c r="E263" s="85" t="s">
        <v>569</v>
      </c>
      <c r="F263" s="29">
        <f>F264</f>
        <v>12105.2</v>
      </c>
      <c r="G263" s="130">
        <f>G264</f>
        <v>9120.4800699999996</v>
      </c>
      <c r="H263" s="136">
        <f t="shared" si="10"/>
        <v>75.343489326900823</v>
      </c>
    </row>
    <row r="264" spans="1:8" s="21" customFormat="1" ht="13" hidden="1" x14ac:dyDescent="0.3">
      <c r="A264" s="69">
        <v>256</v>
      </c>
      <c r="B264" s="58">
        <v>502</v>
      </c>
      <c r="C264" s="55" t="s">
        <v>568</v>
      </c>
      <c r="D264" s="4" t="s">
        <v>58</v>
      </c>
      <c r="E264" s="91" t="s">
        <v>443</v>
      </c>
      <c r="F264" s="71">
        <v>12105.2</v>
      </c>
      <c r="G264" s="132">
        <v>9120.4800699999996</v>
      </c>
      <c r="H264" s="135">
        <f t="shared" si="10"/>
        <v>75.343489326900823</v>
      </c>
    </row>
    <row r="265" spans="1:8" ht="26" hidden="1" x14ac:dyDescent="0.3">
      <c r="A265" s="69">
        <v>257</v>
      </c>
      <c r="B265" s="1">
        <v>502</v>
      </c>
      <c r="C265" s="2" t="s">
        <v>547</v>
      </c>
      <c r="D265" s="4"/>
      <c r="E265" s="92" t="s">
        <v>548</v>
      </c>
      <c r="F265" s="29">
        <f>F267+F266</f>
        <v>15170.1</v>
      </c>
      <c r="G265" s="130">
        <f>G267+G266</f>
        <v>10285.872740000001</v>
      </c>
      <c r="H265" s="136">
        <f t="shared" si="10"/>
        <v>67.803592197810175</v>
      </c>
    </row>
    <row r="266" spans="1:8" ht="26" hidden="1" x14ac:dyDescent="0.25">
      <c r="A266" s="69">
        <v>258</v>
      </c>
      <c r="B266" s="3">
        <v>502</v>
      </c>
      <c r="C266" s="4" t="s">
        <v>547</v>
      </c>
      <c r="D266" s="4" t="s">
        <v>78</v>
      </c>
      <c r="E266" s="91" t="s">
        <v>77</v>
      </c>
      <c r="F266" s="65">
        <v>14105.9</v>
      </c>
      <c r="G266" s="131">
        <v>9331.5450700000001</v>
      </c>
      <c r="H266" s="135">
        <f t="shared" ref="H266:H329" si="11">G266/F266*100</f>
        <v>66.153489461856381</v>
      </c>
    </row>
    <row r="267" spans="1:8" ht="13" hidden="1" x14ac:dyDescent="0.25">
      <c r="A267" s="69">
        <v>259</v>
      </c>
      <c r="B267" s="3">
        <v>502</v>
      </c>
      <c r="C267" s="4" t="s">
        <v>547</v>
      </c>
      <c r="D267" s="4" t="s">
        <v>58</v>
      </c>
      <c r="E267" s="91" t="s">
        <v>443</v>
      </c>
      <c r="F267" s="65">
        <v>1064.2</v>
      </c>
      <c r="G267" s="131">
        <v>954.32767000000001</v>
      </c>
      <c r="H267" s="135">
        <f t="shared" si="11"/>
        <v>89.675593873332076</v>
      </c>
    </row>
    <row r="268" spans="1:8" s="21" customFormat="1" ht="16.5" hidden="1" customHeight="1" x14ac:dyDescent="0.3">
      <c r="A268" s="69">
        <v>260</v>
      </c>
      <c r="B268" s="87">
        <v>502</v>
      </c>
      <c r="C268" s="2" t="s">
        <v>189</v>
      </c>
      <c r="D268" s="2"/>
      <c r="E268" s="85" t="s">
        <v>156</v>
      </c>
      <c r="F268" s="29">
        <f>F269+F271</f>
        <v>10776.7</v>
      </c>
      <c r="G268" s="130">
        <f>G269+G271</f>
        <v>10776.569240000001</v>
      </c>
      <c r="H268" s="136">
        <f t="shared" si="11"/>
        <v>99.998786641550751</v>
      </c>
    </row>
    <row r="269" spans="1:8" s="21" customFormat="1" ht="16.5" hidden="1" customHeight="1" x14ac:dyDescent="0.3">
      <c r="A269" s="69">
        <v>261</v>
      </c>
      <c r="B269" s="57">
        <v>502</v>
      </c>
      <c r="C269" s="2" t="s">
        <v>363</v>
      </c>
      <c r="D269" s="2"/>
      <c r="E269" s="85" t="s">
        <v>364</v>
      </c>
      <c r="F269" s="29">
        <f>F270</f>
        <v>44.6</v>
      </c>
      <c r="G269" s="130">
        <f>G270</f>
        <v>44.51408</v>
      </c>
      <c r="H269" s="136">
        <f t="shared" si="11"/>
        <v>99.807354260089681</v>
      </c>
    </row>
    <row r="270" spans="1:8" s="21" customFormat="1" ht="13" hidden="1" x14ac:dyDescent="0.3">
      <c r="A270" s="69">
        <v>262</v>
      </c>
      <c r="B270" s="58">
        <v>502</v>
      </c>
      <c r="C270" s="4" t="s">
        <v>363</v>
      </c>
      <c r="D270" s="4" t="s">
        <v>79</v>
      </c>
      <c r="E270" s="91" t="s">
        <v>80</v>
      </c>
      <c r="F270" s="65">
        <v>44.6</v>
      </c>
      <c r="G270" s="131">
        <v>44.51408</v>
      </c>
      <c r="H270" s="135">
        <f t="shared" si="11"/>
        <v>99.807354260089681</v>
      </c>
    </row>
    <row r="271" spans="1:8" s="21" customFormat="1" ht="13" hidden="1" x14ac:dyDescent="0.3">
      <c r="A271" s="69">
        <v>263</v>
      </c>
      <c r="B271" s="1">
        <v>502</v>
      </c>
      <c r="C271" s="10" t="s">
        <v>679</v>
      </c>
      <c r="D271" s="4"/>
      <c r="E271" s="85" t="s">
        <v>680</v>
      </c>
      <c r="F271" s="29">
        <f>F272+F273</f>
        <v>10732.1</v>
      </c>
      <c r="G271" s="130">
        <f>G272+G273</f>
        <v>10732.05516</v>
      </c>
      <c r="H271" s="136">
        <f t="shared" si="11"/>
        <v>99.999582188015395</v>
      </c>
    </row>
    <row r="272" spans="1:8" s="21" customFormat="1" ht="26" hidden="1" x14ac:dyDescent="0.3">
      <c r="A272" s="69">
        <v>264</v>
      </c>
      <c r="B272" s="3">
        <v>502</v>
      </c>
      <c r="C272" s="12" t="s">
        <v>679</v>
      </c>
      <c r="D272" s="4">
        <v>240</v>
      </c>
      <c r="E272" s="91" t="s">
        <v>77</v>
      </c>
      <c r="F272" s="71">
        <v>2096.1</v>
      </c>
      <c r="G272" s="132">
        <v>2096.0551599999999</v>
      </c>
      <c r="H272" s="135">
        <f t="shared" si="11"/>
        <v>99.997860789084498</v>
      </c>
    </row>
    <row r="273" spans="1:8" s="21" customFormat="1" ht="13" hidden="1" x14ac:dyDescent="0.3">
      <c r="A273" s="69">
        <v>265</v>
      </c>
      <c r="B273" s="58">
        <v>502</v>
      </c>
      <c r="C273" s="12" t="s">
        <v>679</v>
      </c>
      <c r="D273" s="4" t="s">
        <v>58</v>
      </c>
      <c r="E273" s="91" t="s">
        <v>443</v>
      </c>
      <c r="F273" s="71">
        <v>8636</v>
      </c>
      <c r="G273" s="132">
        <v>8636</v>
      </c>
      <c r="H273" s="135">
        <f t="shared" si="11"/>
        <v>100</v>
      </c>
    </row>
    <row r="274" spans="1:8" ht="15" customHeight="1" x14ac:dyDescent="0.25">
      <c r="A274" s="69">
        <v>24</v>
      </c>
      <c r="B274" s="58">
        <v>503</v>
      </c>
      <c r="C274" s="2"/>
      <c r="D274" s="2"/>
      <c r="E274" s="91" t="s">
        <v>16</v>
      </c>
      <c r="F274" s="65">
        <f>F303+F289+F275+F285</f>
        <v>43635.9</v>
      </c>
      <c r="G274" s="131">
        <f>G303+G289+G275+G285</f>
        <v>42956.650310000005</v>
      </c>
      <c r="H274" s="120">
        <f t="shared" si="11"/>
        <v>98.443369587885215</v>
      </c>
    </row>
    <row r="275" spans="1:8" ht="39" hidden="1" x14ac:dyDescent="0.3">
      <c r="A275" s="69">
        <v>267</v>
      </c>
      <c r="B275" s="57">
        <v>503</v>
      </c>
      <c r="C275" s="2" t="s">
        <v>201</v>
      </c>
      <c r="D275" s="2"/>
      <c r="E275" s="85" t="s">
        <v>595</v>
      </c>
      <c r="F275" s="29">
        <f>F276</f>
        <v>3032</v>
      </c>
      <c r="G275" s="130">
        <f>G276</f>
        <v>3031.8500000000004</v>
      </c>
      <c r="H275" s="136">
        <f t="shared" si="11"/>
        <v>99.995052770448552</v>
      </c>
    </row>
    <row r="276" spans="1:8" ht="26" hidden="1" x14ac:dyDescent="0.3">
      <c r="A276" s="69">
        <v>268</v>
      </c>
      <c r="B276" s="57">
        <v>503</v>
      </c>
      <c r="C276" s="2" t="s">
        <v>278</v>
      </c>
      <c r="D276" s="2"/>
      <c r="E276" s="85" t="s">
        <v>482</v>
      </c>
      <c r="F276" s="29">
        <f>F277+F279+F281+F283</f>
        <v>3032</v>
      </c>
      <c r="G276" s="130">
        <f>G277+G279+G281+G283</f>
        <v>3031.8500000000004</v>
      </c>
      <c r="H276" s="136">
        <f t="shared" si="11"/>
        <v>99.995052770448552</v>
      </c>
    </row>
    <row r="277" spans="1:8" ht="26" hidden="1" x14ac:dyDescent="0.3">
      <c r="A277" s="69">
        <v>269</v>
      </c>
      <c r="B277" s="57">
        <v>503</v>
      </c>
      <c r="C277" s="2" t="s">
        <v>623</v>
      </c>
      <c r="D277" s="2"/>
      <c r="E277" s="85" t="s">
        <v>624</v>
      </c>
      <c r="F277" s="29">
        <f>F278</f>
        <v>575.5</v>
      </c>
      <c r="G277" s="130">
        <f>G278</f>
        <v>575.5</v>
      </c>
      <c r="H277" s="136">
        <f t="shared" si="11"/>
        <v>100</v>
      </c>
    </row>
    <row r="278" spans="1:8" ht="13" hidden="1" x14ac:dyDescent="0.25">
      <c r="A278" s="69">
        <v>270</v>
      </c>
      <c r="B278" s="58">
        <v>503</v>
      </c>
      <c r="C278" s="4" t="s">
        <v>623</v>
      </c>
      <c r="D278" s="4" t="s">
        <v>85</v>
      </c>
      <c r="E278" s="91" t="s">
        <v>86</v>
      </c>
      <c r="F278" s="65">
        <v>575.5</v>
      </c>
      <c r="G278" s="131">
        <v>575.5</v>
      </c>
      <c r="H278" s="135">
        <f t="shared" si="11"/>
        <v>100</v>
      </c>
    </row>
    <row r="279" spans="1:8" ht="18" hidden="1" customHeight="1" x14ac:dyDescent="0.3">
      <c r="A279" s="69">
        <v>271</v>
      </c>
      <c r="B279" s="57">
        <v>503</v>
      </c>
      <c r="C279" s="2" t="s">
        <v>671</v>
      </c>
      <c r="D279" s="4"/>
      <c r="E279" s="85" t="s">
        <v>674</v>
      </c>
      <c r="F279" s="29">
        <f>F280</f>
        <v>453.6</v>
      </c>
      <c r="G279" s="130">
        <f>G280</f>
        <v>453.57587000000001</v>
      </c>
      <c r="H279" s="136">
        <f t="shared" si="11"/>
        <v>99.994680335097001</v>
      </c>
    </row>
    <row r="280" spans="1:8" ht="13" hidden="1" x14ac:dyDescent="0.25">
      <c r="A280" s="69">
        <v>272</v>
      </c>
      <c r="B280" s="58">
        <v>503</v>
      </c>
      <c r="C280" s="4" t="s">
        <v>671</v>
      </c>
      <c r="D280" s="4" t="s">
        <v>85</v>
      </c>
      <c r="E280" s="91" t="s">
        <v>86</v>
      </c>
      <c r="F280" s="71">
        <v>453.6</v>
      </c>
      <c r="G280" s="132">
        <v>453.57587000000001</v>
      </c>
      <c r="H280" s="135">
        <f t="shared" si="11"/>
        <v>99.994680335097001</v>
      </c>
    </row>
    <row r="281" spans="1:8" ht="26" hidden="1" x14ac:dyDescent="0.3">
      <c r="A281" s="69">
        <v>273</v>
      </c>
      <c r="B281" s="57">
        <v>503</v>
      </c>
      <c r="C281" s="2" t="s">
        <v>672</v>
      </c>
      <c r="D281" s="4"/>
      <c r="E281" s="85" t="s">
        <v>675</v>
      </c>
      <c r="F281" s="29">
        <f>F282</f>
        <v>318.20000000000005</v>
      </c>
      <c r="G281" s="130">
        <f>G282</f>
        <v>318.07413000000003</v>
      </c>
      <c r="H281" s="136">
        <f t="shared" si="11"/>
        <v>99.96044311753613</v>
      </c>
    </row>
    <row r="282" spans="1:8" ht="13" hidden="1" x14ac:dyDescent="0.25">
      <c r="A282" s="69">
        <v>274</v>
      </c>
      <c r="B282" s="58">
        <v>503</v>
      </c>
      <c r="C282" s="4" t="s">
        <v>672</v>
      </c>
      <c r="D282" s="4" t="s">
        <v>85</v>
      </c>
      <c r="E282" s="91" t="s">
        <v>86</v>
      </c>
      <c r="F282" s="65">
        <f>440.8-122.6</f>
        <v>318.20000000000005</v>
      </c>
      <c r="G282" s="131">
        <v>318.07413000000003</v>
      </c>
      <c r="H282" s="135">
        <f t="shared" si="11"/>
        <v>99.96044311753613</v>
      </c>
    </row>
    <row r="283" spans="1:8" ht="26" hidden="1" x14ac:dyDescent="0.3">
      <c r="A283" s="69">
        <v>275</v>
      </c>
      <c r="B283" s="57">
        <v>503</v>
      </c>
      <c r="C283" s="2" t="s">
        <v>673</v>
      </c>
      <c r="D283" s="4"/>
      <c r="E283" s="85" t="s">
        <v>676</v>
      </c>
      <c r="F283" s="29">
        <f>F284</f>
        <v>1684.6999999999998</v>
      </c>
      <c r="G283" s="130">
        <f>G284</f>
        <v>1684.7</v>
      </c>
      <c r="H283" s="136">
        <f t="shared" si="11"/>
        <v>100.00000000000003</v>
      </c>
    </row>
    <row r="284" spans="1:8" ht="13" hidden="1" x14ac:dyDescent="0.25">
      <c r="A284" s="69">
        <v>276</v>
      </c>
      <c r="B284" s="58">
        <v>503</v>
      </c>
      <c r="C284" s="4" t="s">
        <v>673</v>
      </c>
      <c r="D284" s="4" t="s">
        <v>85</v>
      </c>
      <c r="E284" s="91" t="s">
        <v>86</v>
      </c>
      <c r="F284" s="71">
        <f>2333.6-648.9</f>
        <v>1684.6999999999998</v>
      </c>
      <c r="G284" s="132">
        <v>1684.7</v>
      </c>
      <c r="H284" s="135">
        <f t="shared" si="11"/>
        <v>100.00000000000003</v>
      </c>
    </row>
    <row r="285" spans="1:8" ht="26" hidden="1" x14ac:dyDescent="0.3">
      <c r="A285" s="69">
        <v>277</v>
      </c>
      <c r="B285" s="57">
        <v>503</v>
      </c>
      <c r="C285" s="2" t="s">
        <v>221</v>
      </c>
      <c r="D285" s="2"/>
      <c r="E285" s="92" t="s">
        <v>749</v>
      </c>
      <c r="F285" s="29">
        <f t="shared" ref="F285:G287" si="12">F286</f>
        <v>432</v>
      </c>
      <c r="G285" s="130">
        <f t="shared" si="12"/>
        <v>432</v>
      </c>
      <c r="H285" s="136">
        <f t="shared" si="11"/>
        <v>100</v>
      </c>
    </row>
    <row r="286" spans="1:8" ht="39" hidden="1" x14ac:dyDescent="0.3">
      <c r="A286" s="69">
        <v>278</v>
      </c>
      <c r="B286" s="57">
        <v>503</v>
      </c>
      <c r="C286" s="2" t="s">
        <v>219</v>
      </c>
      <c r="D286" s="2"/>
      <c r="E286" s="92" t="s">
        <v>159</v>
      </c>
      <c r="F286" s="29">
        <f t="shared" si="12"/>
        <v>432</v>
      </c>
      <c r="G286" s="130">
        <f t="shared" si="12"/>
        <v>432</v>
      </c>
      <c r="H286" s="136">
        <f t="shared" si="11"/>
        <v>100</v>
      </c>
    </row>
    <row r="287" spans="1:8" ht="26" hidden="1" x14ac:dyDescent="0.3">
      <c r="A287" s="69">
        <v>279</v>
      </c>
      <c r="B287" s="57">
        <v>503</v>
      </c>
      <c r="C287" s="2" t="s">
        <v>492</v>
      </c>
      <c r="D287" s="2"/>
      <c r="E287" s="85" t="s">
        <v>521</v>
      </c>
      <c r="F287" s="29">
        <f t="shared" si="12"/>
        <v>432</v>
      </c>
      <c r="G287" s="130">
        <f t="shared" si="12"/>
        <v>432</v>
      </c>
      <c r="H287" s="136">
        <f t="shared" si="11"/>
        <v>100</v>
      </c>
    </row>
    <row r="288" spans="1:8" ht="26" hidden="1" x14ac:dyDescent="0.25">
      <c r="A288" s="69">
        <v>280</v>
      </c>
      <c r="B288" s="58">
        <v>503</v>
      </c>
      <c r="C288" s="4" t="s">
        <v>492</v>
      </c>
      <c r="D288" s="4" t="s">
        <v>78</v>
      </c>
      <c r="E288" s="91" t="s">
        <v>77</v>
      </c>
      <c r="F288" s="65">
        <v>432</v>
      </c>
      <c r="G288" s="131">
        <v>432</v>
      </c>
      <c r="H288" s="135">
        <f t="shared" si="11"/>
        <v>100</v>
      </c>
    </row>
    <row r="289" spans="1:8" s="21" customFormat="1" ht="39" hidden="1" x14ac:dyDescent="0.3">
      <c r="A289" s="69">
        <v>281</v>
      </c>
      <c r="B289" s="57">
        <v>503</v>
      </c>
      <c r="C289" s="2" t="s">
        <v>351</v>
      </c>
      <c r="D289" s="2"/>
      <c r="E289" s="92" t="s">
        <v>609</v>
      </c>
      <c r="F289" s="29">
        <f>F292+F295+F297+F299+F301+F290</f>
        <v>36359.9</v>
      </c>
      <c r="G289" s="130">
        <f>G292+G295+G297+G299+G301+G290</f>
        <v>35680.932160000004</v>
      </c>
      <c r="H289" s="136">
        <f t="shared" si="11"/>
        <v>98.132646569435011</v>
      </c>
    </row>
    <row r="290" spans="1:8" s="21" customFormat="1" ht="26" hidden="1" x14ac:dyDescent="0.3">
      <c r="A290" s="69">
        <v>282</v>
      </c>
      <c r="B290" s="57">
        <v>503</v>
      </c>
      <c r="C290" s="33" t="s">
        <v>350</v>
      </c>
      <c r="D290" s="2"/>
      <c r="E290" s="92" t="s">
        <v>357</v>
      </c>
      <c r="F290" s="29">
        <f>F291</f>
        <v>210</v>
      </c>
      <c r="G290" s="130">
        <f>G291</f>
        <v>210</v>
      </c>
      <c r="H290" s="136">
        <f t="shared" si="11"/>
        <v>100</v>
      </c>
    </row>
    <row r="291" spans="1:8" s="21" customFormat="1" ht="26" hidden="1" x14ac:dyDescent="0.3">
      <c r="A291" s="69">
        <v>283</v>
      </c>
      <c r="B291" s="58">
        <v>503</v>
      </c>
      <c r="C291" s="4" t="s">
        <v>350</v>
      </c>
      <c r="D291" s="4" t="s">
        <v>78</v>
      </c>
      <c r="E291" s="91" t="s">
        <v>77</v>
      </c>
      <c r="F291" s="65">
        <v>210</v>
      </c>
      <c r="G291" s="131">
        <v>210</v>
      </c>
      <c r="H291" s="135">
        <f t="shared" si="11"/>
        <v>100</v>
      </c>
    </row>
    <row r="292" spans="1:8" s="21" customFormat="1" ht="26" hidden="1" x14ac:dyDescent="0.3">
      <c r="A292" s="69">
        <v>284</v>
      </c>
      <c r="B292" s="57">
        <v>503</v>
      </c>
      <c r="C292" s="33" t="s">
        <v>352</v>
      </c>
      <c r="D292" s="2"/>
      <c r="E292" s="85" t="s">
        <v>438</v>
      </c>
      <c r="F292" s="29">
        <f>F293+F294</f>
        <v>4838.8</v>
      </c>
      <c r="G292" s="130">
        <f>G293+G294</f>
        <v>4806.7689</v>
      </c>
      <c r="H292" s="136">
        <f t="shared" si="11"/>
        <v>99.338036289989248</v>
      </c>
    </row>
    <row r="293" spans="1:8" s="21" customFormat="1" ht="26" hidden="1" x14ac:dyDescent="0.3">
      <c r="A293" s="69">
        <v>285</v>
      </c>
      <c r="B293" s="58">
        <v>503</v>
      </c>
      <c r="C293" s="55" t="s">
        <v>352</v>
      </c>
      <c r="D293" s="4" t="s">
        <v>78</v>
      </c>
      <c r="E293" s="91" t="s">
        <v>77</v>
      </c>
      <c r="F293" s="65">
        <v>1053.4000000000001</v>
      </c>
      <c r="G293" s="131">
        <v>1032.94884</v>
      </c>
      <c r="H293" s="135">
        <f t="shared" si="11"/>
        <v>98.058557053351052</v>
      </c>
    </row>
    <row r="294" spans="1:8" s="21" customFormat="1" ht="13" hidden="1" x14ac:dyDescent="0.3">
      <c r="A294" s="69">
        <v>286</v>
      </c>
      <c r="B294" s="58">
        <v>503</v>
      </c>
      <c r="C294" s="55" t="s">
        <v>352</v>
      </c>
      <c r="D294" s="4" t="s">
        <v>85</v>
      </c>
      <c r="E294" s="91" t="s">
        <v>86</v>
      </c>
      <c r="F294" s="65">
        <v>3785.4</v>
      </c>
      <c r="G294" s="131">
        <v>3773.82006</v>
      </c>
      <c r="H294" s="135">
        <f t="shared" si="11"/>
        <v>99.694089396100807</v>
      </c>
    </row>
    <row r="295" spans="1:8" ht="39" hidden="1" x14ac:dyDescent="0.3">
      <c r="A295" s="69">
        <v>287</v>
      </c>
      <c r="B295" s="57">
        <v>503</v>
      </c>
      <c r="C295" s="2" t="s">
        <v>466</v>
      </c>
      <c r="D295" s="2"/>
      <c r="E295" s="85" t="s">
        <v>475</v>
      </c>
      <c r="F295" s="29">
        <f>F296</f>
        <v>3870.4</v>
      </c>
      <c r="G295" s="130">
        <f>G296</f>
        <v>3869.7409200000002</v>
      </c>
      <c r="H295" s="136">
        <f t="shared" si="11"/>
        <v>99.982971269119474</v>
      </c>
    </row>
    <row r="296" spans="1:8" ht="26" hidden="1" x14ac:dyDescent="0.25">
      <c r="A296" s="69">
        <v>288</v>
      </c>
      <c r="B296" s="58">
        <v>503</v>
      </c>
      <c r="C296" s="4" t="s">
        <v>466</v>
      </c>
      <c r="D296" s="4" t="s">
        <v>78</v>
      </c>
      <c r="E296" s="91" t="s">
        <v>77</v>
      </c>
      <c r="F296" s="65">
        <f>3880-9.6</f>
        <v>3870.4</v>
      </c>
      <c r="G296" s="131">
        <v>3869.7409200000002</v>
      </c>
      <c r="H296" s="135">
        <f t="shared" si="11"/>
        <v>99.982971269119474</v>
      </c>
    </row>
    <row r="297" spans="1:8" s="21" customFormat="1" ht="39" hidden="1" x14ac:dyDescent="0.3">
      <c r="A297" s="69">
        <v>289</v>
      </c>
      <c r="B297" s="57">
        <v>503</v>
      </c>
      <c r="C297" s="2" t="s">
        <v>467</v>
      </c>
      <c r="D297" s="2"/>
      <c r="E297" s="85" t="s">
        <v>468</v>
      </c>
      <c r="F297" s="29">
        <f>F298</f>
        <v>22094.6</v>
      </c>
      <c r="G297" s="130">
        <f>G298</f>
        <v>21688.561280000002</v>
      </c>
      <c r="H297" s="136">
        <f t="shared" si="11"/>
        <v>98.162271686294403</v>
      </c>
    </row>
    <row r="298" spans="1:8" s="21" customFormat="1" ht="26" hidden="1" x14ac:dyDescent="0.3">
      <c r="A298" s="69">
        <v>290</v>
      </c>
      <c r="B298" s="58">
        <v>503</v>
      </c>
      <c r="C298" s="4" t="s">
        <v>467</v>
      </c>
      <c r="D298" s="4">
        <v>240</v>
      </c>
      <c r="E298" s="91" t="s">
        <v>77</v>
      </c>
      <c r="F298" s="65">
        <v>22094.6</v>
      </c>
      <c r="G298" s="131">
        <v>21688.561280000002</v>
      </c>
      <c r="H298" s="135">
        <f t="shared" si="11"/>
        <v>98.162271686294403</v>
      </c>
    </row>
    <row r="299" spans="1:8" s="21" customFormat="1" ht="26" hidden="1" x14ac:dyDescent="0.3">
      <c r="A299" s="69">
        <v>291</v>
      </c>
      <c r="B299" s="57">
        <v>503</v>
      </c>
      <c r="C299" s="2" t="s">
        <v>470</v>
      </c>
      <c r="D299" s="2"/>
      <c r="E299" s="85" t="s">
        <v>469</v>
      </c>
      <c r="F299" s="29">
        <f>F300</f>
        <v>1339.4</v>
      </c>
      <c r="G299" s="130">
        <f>G300</f>
        <v>1249.35169</v>
      </c>
      <c r="H299" s="136">
        <f t="shared" si="11"/>
        <v>93.276966552187531</v>
      </c>
    </row>
    <row r="300" spans="1:8" ht="26" hidden="1" x14ac:dyDescent="0.25">
      <c r="A300" s="69">
        <v>292</v>
      </c>
      <c r="B300" s="58">
        <v>503</v>
      </c>
      <c r="C300" s="4" t="s">
        <v>470</v>
      </c>
      <c r="D300" s="4">
        <v>240</v>
      </c>
      <c r="E300" s="91" t="s">
        <v>77</v>
      </c>
      <c r="F300" s="65">
        <v>1339.4</v>
      </c>
      <c r="G300" s="131">
        <v>1249.35169</v>
      </c>
      <c r="H300" s="135">
        <f t="shared" si="11"/>
        <v>93.276966552187531</v>
      </c>
    </row>
    <row r="301" spans="1:8" ht="39" hidden="1" x14ac:dyDescent="0.3">
      <c r="A301" s="69">
        <v>293</v>
      </c>
      <c r="B301" s="57">
        <v>503</v>
      </c>
      <c r="C301" s="2" t="s">
        <v>471</v>
      </c>
      <c r="D301" s="2"/>
      <c r="E301" s="85" t="s">
        <v>546</v>
      </c>
      <c r="F301" s="29">
        <f>F302</f>
        <v>4006.7</v>
      </c>
      <c r="G301" s="130">
        <f>G302</f>
        <v>3856.5093700000002</v>
      </c>
      <c r="H301" s="136">
        <f t="shared" si="11"/>
        <v>96.251512965782325</v>
      </c>
    </row>
    <row r="302" spans="1:8" ht="27" hidden="1" customHeight="1" x14ac:dyDescent="0.25">
      <c r="A302" s="69">
        <v>294</v>
      </c>
      <c r="B302" s="58">
        <v>503</v>
      </c>
      <c r="C302" s="4" t="s">
        <v>471</v>
      </c>
      <c r="D302" s="4">
        <v>240</v>
      </c>
      <c r="E302" s="91" t="s">
        <v>77</v>
      </c>
      <c r="F302" s="65">
        <v>4006.7</v>
      </c>
      <c r="G302" s="131">
        <v>3856.5093700000002</v>
      </c>
      <c r="H302" s="135">
        <f t="shared" si="11"/>
        <v>96.251512965782325</v>
      </c>
    </row>
    <row r="303" spans="1:8" s="21" customFormat="1" ht="15" hidden="1" customHeight="1" x14ac:dyDescent="0.3">
      <c r="A303" s="69">
        <v>295</v>
      </c>
      <c r="B303" s="57">
        <v>503</v>
      </c>
      <c r="C303" s="2" t="s">
        <v>189</v>
      </c>
      <c r="D303" s="2"/>
      <c r="E303" s="85" t="s">
        <v>156</v>
      </c>
      <c r="F303" s="29">
        <f>F312+F310+F304+F306+F308+F318+F320+F316+F314</f>
        <v>3811.9999999999995</v>
      </c>
      <c r="G303" s="130">
        <f>G312+G310+G304+G306+G308+G318+G320+G316+G314</f>
        <v>3811.8681499999998</v>
      </c>
      <c r="H303" s="136">
        <f t="shared" si="11"/>
        <v>99.996541185729285</v>
      </c>
    </row>
    <row r="304" spans="1:8" s="21" customFormat="1" ht="26" hidden="1" x14ac:dyDescent="0.3">
      <c r="A304" s="69">
        <v>296</v>
      </c>
      <c r="B304" s="57">
        <v>503</v>
      </c>
      <c r="C304" s="2" t="s">
        <v>698</v>
      </c>
      <c r="D304" s="2"/>
      <c r="E304" s="18" t="s">
        <v>697</v>
      </c>
      <c r="F304" s="29">
        <f>F305</f>
        <v>495.6</v>
      </c>
      <c r="G304" s="130">
        <f>G305</f>
        <v>495.6</v>
      </c>
      <c r="H304" s="136">
        <f t="shared" si="11"/>
        <v>100</v>
      </c>
    </row>
    <row r="305" spans="1:8" s="21" customFormat="1" ht="15" hidden="1" customHeight="1" x14ac:dyDescent="0.3">
      <c r="A305" s="69">
        <v>297</v>
      </c>
      <c r="B305" s="58">
        <v>503</v>
      </c>
      <c r="C305" s="4" t="s">
        <v>698</v>
      </c>
      <c r="D305" s="4" t="s">
        <v>90</v>
      </c>
      <c r="E305" s="91" t="s">
        <v>91</v>
      </c>
      <c r="F305" s="65">
        <v>495.6</v>
      </c>
      <c r="G305" s="131">
        <v>495.6</v>
      </c>
      <c r="H305" s="135">
        <f t="shared" si="11"/>
        <v>100</v>
      </c>
    </row>
    <row r="306" spans="1:8" s="21" customFormat="1" ht="26" hidden="1" x14ac:dyDescent="0.3">
      <c r="A306" s="69">
        <v>298</v>
      </c>
      <c r="B306" s="57">
        <v>503</v>
      </c>
      <c r="C306" s="2" t="s">
        <v>700</v>
      </c>
      <c r="D306" s="4"/>
      <c r="E306" s="85" t="s">
        <v>699</v>
      </c>
      <c r="F306" s="29">
        <f>F307</f>
        <v>244.5</v>
      </c>
      <c r="G306" s="130">
        <f>G307</f>
        <v>244.5</v>
      </c>
      <c r="H306" s="136">
        <f t="shared" si="11"/>
        <v>100</v>
      </c>
    </row>
    <row r="307" spans="1:8" s="21" customFormat="1" ht="26" hidden="1" x14ac:dyDescent="0.3">
      <c r="A307" s="69">
        <v>299</v>
      </c>
      <c r="B307" s="58">
        <v>503</v>
      </c>
      <c r="C307" s="4" t="s">
        <v>700</v>
      </c>
      <c r="D307" s="4" t="s">
        <v>78</v>
      </c>
      <c r="E307" s="91" t="s">
        <v>77</v>
      </c>
      <c r="F307" s="65">
        <v>244.5</v>
      </c>
      <c r="G307" s="131">
        <v>244.5</v>
      </c>
      <c r="H307" s="135">
        <f t="shared" si="11"/>
        <v>100</v>
      </c>
    </row>
    <row r="308" spans="1:8" s="21" customFormat="1" ht="26" hidden="1" x14ac:dyDescent="0.3">
      <c r="A308" s="69">
        <v>300</v>
      </c>
      <c r="B308" s="57">
        <v>503</v>
      </c>
      <c r="C308" s="2" t="s">
        <v>702</v>
      </c>
      <c r="D308" s="4"/>
      <c r="E308" s="85" t="s">
        <v>701</v>
      </c>
      <c r="F308" s="29">
        <f>F309</f>
        <v>249.1</v>
      </c>
      <c r="G308" s="130">
        <f>G309</f>
        <v>249.1</v>
      </c>
      <c r="H308" s="136">
        <f t="shared" si="11"/>
        <v>100</v>
      </c>
    </row>
    <row r="309" spans="1:8" s="21" customFormat="1" ht="26" hidden="1" x14ac:dyDescent="0.3">
      <c r="A309" s="69">
        <v>301</v>
      </c>
      <c r="B309" s="58">
        <v>503</v>
      </c>
      <c r="C309" s="4" t="s">
        <v>702</v>
      </c>
      <c r="D309" s="4" t="s">
        <v>78</v>
      </c>
      <c r="E309" s="91" t="s">
        <v>77</v>
      </c>
      <c r="F309" s="65">
        <v>249.1</v>
      </c>
      <c r="G309" s="131">
        <v>249.1</v>
      </c>
      <c r="H309" s="135">
        <f t="shared" si="11"/>
        <v>100</v>
      </c>
    </row>
    <row r="310" spans="1:8" s="21" customFormat="1" ht="15" hidden="1" customHeight="1" x14ac:dyDescent="0.3">
      <c r="A310" s="69">
        <v>302</v>
      </c>
      <c r="B310" s="57">
        <v>503</v>
      </c>
      <c r="C310" s="2" t="s">
        <v>363</v>
      </c>
      <c r="D310" s="2"/>
      <c r="E310" s="85" t="s">
        <v>364</v>
      </c>
      <c r="F310" s="29">
        <f>F311</f>
        <v>311.5</v>
      </c>
      <c r="G310" s="130">
        <f>G311</f>
        <v>311.43400000000003</v>
      </c>
      <c r="H310" s="136">
        <f t="shared" si="11"/>
        <v>99.978812199036923</v>
      </c>
    </row>
    <row r="311" spans="1:8" s="21" customFormat="1" ht="15" hidden="1" customHeight="1" x14ac:dyDescent="0.3">
      <c r="A311" s="69">
        <v>303</v>
      </c>
      <c r="B311" s="58">
        <v>503</v>
      </c>
      <c r="C311" s="4" t="s">
        <v>363</v>
      </c>
      <c r="D311" s="4" t="s">
        <v>79</v>
      </c>
      <c r="E311" s="91" t="s">
        <v>80</v>
      </c>
      <c r="F311" s="65">
        <v>311.5</v>
      </c>
      <c r="G311" s="131">
        <v>311.43400000000003</v>
      </c>
      <c r="H311" s="135">
        <f t="shared" si="11"/>
        <v>99.978812199036923</v>
      </c>
    </row>
    <row r="312" spans="1:8" s="21" customFormat="1" ht="26" hidden="1" x14ac:dyDescent="0.3">
      <c r="A312" s="69">
        <v>304</v>
      </c>
      <c r="B312" s="57">
        <v>503</v>
      </c>
      <c r="C312" s="33" t="s">
        <v>340</v>
      </c>
      <c r="D312" s="2"/>
      <c r="E312" s="92" t="s">
        <v>654</v>
      </c>
      <c r="F312" s="29">
        <f>F313</f>
        <v>882</v>
      </c>
      <c r="G312" s="130">
        <f>G313</f>
        <v>881.93415000000005</v>
      </c>
      <c r="H312" s="136">
        <f t="shared" si="11"/>
        <v>99.99253401360545</v>
      </c>
    </row>
    <row r="313" spans="1:8" s="21" customFormat="1" ht="26" hidden="1" x14ac:dyDescent="0.3">
      <c r="A313" s="69">
        <v>305</v>
      </c>
      <c r="B313" s="58">
        <v>503</v>
      </c>
      <c r="C313" s="55" t="s">
        <v>340</v>
      </c>
      <c r="D313" s="4">
        <v>240</v>
      </c>
      <c r="E313" s="91" t="s">
        <v>77</v>
      </c>
      <c r="F313" s="65">
        <f>1410-528</f>
        <v>882</v>
      </c>
      <c r="G313" s="131">
        <v>881.93415000000005</v>
      </c>
      <c r="H313" s="135">
        <f t="shared" si="11"/>
        <v>99.99253401360545</v>
      </c>
    </row>
    <row r="314" spans="1:8" s="21" customFormat="1" ht="13" hidden="1" x14ac:dyDescent="0.3">
      <c r="A314" s="69">
        <v>306</v>
      </c>
      <c r="B314" s="57">
        <v>503</v>
      </c>
      <c r="C314" s="33" t="s">
        <v>679</v>
      </c>
      <c r="D314" s="2"/>
      <c r="E314" s="92" t="s">
        <v>680</v>
      </c>
      <c r="F314" s="29">
        <f>F315</f>
        <v>200</v>
      </c>
      <c r="G314" s="130">
        <f>G315</f>
        <v>200</v>
      </c>
      <c r="H314" s="136">
        <f t="shared" si="11"/>
        <v>100</v>
      </c>
    </row>
    <row r="315" spans="1:8" s="21" customFormat="1" ht="26" hidden="1" x14ac:dyDescent="0.3">
      <c r="A315" s="69">
        <v>307</v>
      </c>
      <c r="B315" s="58">
        <v>503</v>
      </c>
      <c r="C315" s="55" t="s">
        <v>679</v>
      </c>
      <c r="D315" s="4">
        <v>240</v>
      </c>
      <c r="E315" s="91" t="s">
        <v>77</v>
      </c>
      <c r="F315" s="71">
        <v>200</v>
      </c>
      <c r="G315" s="132">
        <v>200</v>
      </c>
      <c r="H315" s="135">
        <f t="shared" si="11"/>
        <v>100</v>
      </c>
    </row>
    <row r="316" spans="1:8" s="21" customFormat="1" ht="26" hidden="1" x14ac:dyDescent="0.3">
      <c r="A316" s="69">
        <v>308</v>
      </c>
      <c r="B316" s="57">
        <v>503</v>
      </c>
      <c r="C316" s="33" t="s">
        <v>733</v>
      </c>
      <c r="D316" s="2"/>
      <c r="E316" s="92" t="s">
        <v>738</v>
      </c>
      <c r="F316" s="29">
        <f>F317</f>
        <v>613</v>
      </c>
      <c r="G316" s="130">
        <f>G317</f>
        <v>613</v>
      </c>
      <c r="H316" s="136">
        <f t="shared" si="11"/>
        <v>100</v>
      </c>
    </row>
    <row r="317" spans="1:8" s="21" customFormat="1" ht="26" hidden="1" x14ac:dyDescent="0.3">
      <c r="A317" s="69">
        <v>309</v>
      </c>
      <c r="B317" s="58">
        <v>503</v>
      </c>
      <c r="C317" s="55" t="s">
        <v>733</v>
      </c>
      <c r="D317" s="4">
        <v>240</v>
      </c>
      <c r="E317" s="91" t="s">
        <v>77</v>
      </c>
      <c r="F317" s="71">
        <v>613</v>
      </c>
      <c r="G317" s="132">
        <v>613</v>
      </c>
      <c r="H317" s="135">
        <f t="shared" si="11"/>
        <v>100</v>
      </c>
    </row>
    <row r="318" spans="1:8" s="21" customFormat="1" ht="52" hidden="1" x14ac:dyDescent="0.3">
      <c r="A318" s="69">
        <v>310</v>
      </c>
      <c r="B318" s="57">
        <v>503</v>
      </c>
      <c r="C318" s="33" t="s">
        <v>704</v>
      </c>
      <c r="D318" s="4"/>
      <c r="E318" s="85" t="s">
        <v>703</v>
      </c>
      <c r="F318" s="29">
        <f>F319</f>
        <v>526.6</v>
      </c>
      <c r="G318" s="130">
        <f>G319</f>
        <v>526.6</v>
      </c>
      <c r="H318" s="136">
        <f t="shared" si="11"/>
        <v>100</v>
      </c>
    </row>
    <row r="319" spans="1:8" s="21" customFormat="1" ht="26" hidden="1" x14ac:dyDescent="0.3">
      <c r="A319" s="69">
        <v>311</v>
      </c>
      <c r="B319" s="58">
        <v>503</v>
      </c>
      <c r="C319" s="55" t="s">
        <v>704</v>
      </c>
      <c r="D319" s="4" t="s">
        <v>78</v>
      </c>
      <c r="E319" s="91" t="s">
        <v>77</v>
      </c>
      <c r="F319" s="65">
        <f>326.6+200</f>
        <v>526.6</v>
      </c>
      <c r="G319" s="131">
        <v>526.6</v>
      </c>
      <c r="H319" s="135">
        <f t="shared" si="11"/>
        <v>100</v>
      </c>
    </row>
    <row r="320" spans="1:8" s="21" customFormat="1" ht="55" hidden="1" customHeight="1" x14ac:dyDescent="0.3">
      <c r="A320" s="69">
        <v>312</v>
      </c>
      <c r="B320" s="57">
        <v>503</v>
      </c>
      <c r="C320" s="33" t="s">
        <v>705</v>
      </c>
      <c r="D320" s="4"/>
      <c r="E320" s="85" t="s">
        <v>728</v>
      </c>
      <c r="F320" s="29">
        <f>F321</f>
        <v>289.7</v>
      </c>
      <c r="G320" s="130">
        <f>G321</f>
        <v>289.7</v>
      </c>
      <c r="H320" s="136">
        <f t="shared" si="11"/>
        <v>100</v>
      </c>
    </row>
    <row r="321" spans="1:8" s="21" customFormat="1" ht="26" hidden="1" x14ac:dyDescent="0.3">
      <c r="A321" s="69">
        <v>313</v>
      </c>
      <c r="B321" s="58">
        <v>503</v>
      </c>
      <c r="C321" s="55" t="s">
        <v>705</v>
      </c>
      <c r="D321" s="4" t="s">
        <v>78</v>
      </c>
      <c r="E321" s="91" t="s">
        <v>77</v>
      </c>
      <c r="F321" s="65">
        <v>289.7</v>
      </c>
      <c r="G321" s="131">
        <v>289.7</v>
      </c>
      <c r="H321" s="135">
        <f t="shared" si="11"/>
        <v>100</v>
      </c>
    </row>
    <row r="322" spans="1:8" ht="13" x14ac:dyDescent="0.25">
      <c r="A322" s="69">
        <v>25</v>
      </c>
      <c r="B322" s="58">
        <v>505</v>
      </c>
      <c r="C322" s="2"/>
      <c r="D322" s="2"/>
      <c r="E322" s="91" t="s">
        <v>17</v>
      </c>
      <c r="F322" s="65">
        <f>F323+F332</f>
        <v>12894.300000000001</v>
      </c>
      <c r="G322" s="131">
        <f>G323+G332</f>
        <v>12889.468419999999</v>
      </c>
      <c r="H322" s="120">
        <f t="shared" si="11"/>
        <v>99.962529334667238</v>
      </c>
    </row>
    <row r="323" spans="1:8" ht="39" hidden="1" x14ac:dyDescent="0.3">
      <c r="A323" s="69">
        <v>315</v>
      </c>
      <c r="B323" s="57">
        <v>505</v>
      </c>
      <c r="C323" s="2" t="s">
        <v>201</v>
      </c>
      <c r="D323" s="2"/>
      <c r="E323" s="85" t="s">
        <v>595</v>
      </c>
      <c r="F323" s="29">
        <f>F328+F324</f>
        <v>11420.6</v>
      </c>
      <c r="G323" s="130">
        <f>G328+G324</f>
        <v>11419.683999999999</v>
      </c>
      <c r="H323" s="136">
        <f t="shared" si="11"/>
        <v>99.991979405635419</v>
      </c>
    </row>
    <row r="324" spans="1:8" ht="39" hidden="1" x14ac:dyDescent="0.3">
      <c r="A324" s="69">
        <v>316</v>
      </c>
      <c r="B324" s="57">
        <v>505</v>
      </c>
      <c r="C324" s="2" t="s">
        <v>200</v>
      </c>
      <c r="D324" s="2"/>
      <c r="E324" s="85" t="s">
        <v>318</v>
      </c>
      <c r="F324" s="29">
        <f>F325</f>
        <v>1000</v>
      </c>
      <c r="G324" s="130">
        <f>G325</f>
        <v>999.98400000000004</v>
      </c>
      <c r="H324" s="136">
        <f t="shared" si="11"/>
        <v>99.998400000000004</v>
      </c>
    </row>
    <row r="325" spans="1:8" ht="52" hidden="1" x14ac:dyDescent="0.3">
      <c r="A325" s="69">
        <v>317</v>
      </c>
      <c r="B325" s="57">
        <v>505</v>
      </c>
      <c r="C325" s="2" t="s">
        <v>199</v>
      </c>
      <c r="D325" s="2"/>
      <c r="E325" s="85" t="s">
        <v>198</v>
      </c>
      <c r="F325" s="29">
        <f>F326+F327</f>
        <v>1000</v>
      </c>
      <c r="G325" s="130">
        <f>G326+G327</f>
        <v>999.98400000000004</v>
      </c>
      <c r="H325" s="136">
        <f t="shared" si="11"/>
        <v>99.998400000000004</v>
      </c>
    </row>
    <row r="326" spans="1:8" ht="13" hidden="1" x14ac:dyDescent="0.25">
      <c r="A326" s="69">
        <v>318</v>
      </c>
      <c r="B326" s="58">
        <v>505</v>
      </c>
      <c r="C326" s="4" t="s">
        <v>199</v>
      </c>
      <c r="D326" s="4" t="s">
        <v>44</v>
      </c>
      <c r="E326" s="91" t="s">
        <v>45</v>
      </c>
      <c r="F326" s="71">
        <f>360+6.5</f>
        <v>366.5</v>
      </c>
      <c r="G326" s="132">
        <v>366.51</v>
      </c>
      <c r="H326" s="135">
        <f t="shared" si="11"/>
        <v>100.00272851296043</v>
      </c>
    </row>
    <row r="327" spans="1:8" ht="26" hidden="1" x14ac:dyDescent="0.25">
      <c r="A327" s="69">
        <v>319</v>
      </c>
      <c r="B327" s="58">
        <v>505</v>
      </c>
      <c r="C327" s="4" t="s">
        <v>199</v>
      </c>
      <c r="D327" s="4">
        <v>240</v>
      </c>
      <c r="E327" s="91" t="s">
        <v>77</v>
      </c>
      <c r="F327" s="71">
        <f>40+593.5</f>
        <v>633.5</v>
      </c>
      <c r="G327" s="132">
        <v>633.47400000000005</v>
      </c>
      <c r="H327" s="135">
        <f t="shared" si="11"/>
        <v>99.995895816890297</v>
      </c>
    </row>
    <row r="328" spans="1:8" ht="52" hidden="1" x14ac:dyDescent="0.3">
      <c r="A328" s="69">
        <v>320</v>
      </c>
      <c r="B328" s="57">
        <v>505</v>
      </c>
      <c r="C328" s="2" t="s">
        <v>481</v>
      </c>
      <c r="D328" s="2"/>
      <c r="E328" s="85" t="s">
        <v>621</v>
      </c>
      <c r="F328" s="29">
        <f>F329</f>
        <v>10420.6</v>
      </c>
      <c r="G328" s="130">
        <f>G329</f>
        <v>10419.699999999999</v>
      </c>
      <c r="H328" s="136">
        <f t="shared" si="11"/>
        <v>99.99136326123255</v>
      </c>
    </row>
    <row r="329" spans="1:8" ht="26" hidden="1" x14ac:dyDescent="0.3">
      <c r="A329" s="69">
        <v>321</v>
      </c>
      <c r="B329" s="57">
        <v>505</v>
      </c>
      <c r="C329" s="2" t="s">
        <v>622</v>
      </c>
      <c r="D329" s="2"/>
      <c r="E329" s="85" t="s">
        <v>115</v>
      </c>
      <c r="F329" s="29">
        <f>F330+F331</f>
        <v>10420.6</v>
      </c>
      <c r="G329" s="130">
        <f>G330+G331</f>
        <v>10419.699999999999</v>
      </c>
      <c r="H329" s="136">
        <f t="shared" si="11"/>
        <v>99.99136326123255</v>
      </c>
    </row>
    <row r="330" spans="1:8" ht="13" hidden="1" x14ac:dyDescent="0.25">
      <c r="A330" s="69">
        <v>322</v>
      </c>
      <c r="B330" s="58">
        <v>505</v>
      </c>
      <c r="C330" s="4" t="s">
        <v>622</v>
      </c>
      <c r="D330" s="4" t="s">
        <v>44</v>
      </c>
      <c r="E330" s="91" t="s">
        <v>45</v>
      </c>
      <c r="F330" s="65">
        <f>9304.7+1090.6</f>
        <v>10395.300000000001</v>
      </c>
      <c r="G330" s="131">
        <v>10395.299999999999</v>
      </c>
      <c r="H330" s="135">
        <f t="shared" ref="H330:H393" si="13">G330/F330*100</f>
        <v>99.999999999999972</v>
      </c>
    </row>
    <row r="331" spans="1:8" ht="26" hidden="1" x14ac:dyDescent="0.25">
      <c r="A331" s="69">
        <v>323</v>
      </c>
      <c r="B331" s="58">
        <v>505</v>
      </c>
      <c r="C331" s="4" t="s">
        <v>622</v>
      </c>
      <c r="D331" s="4">
        <v>240</v>
      </c>
      <c r="E331" s="91" t="s">
        <v>77</v>
      </c>
      <c r="F331" s="65">
        <v>25.3</v>
      </c>
      <c r="G331" s="131">
        <v>24.4</v>
      </c>
      <c r="H331" s="135">
        <f t="shared" si="13"/>
        <v>96.442687747035563</v>
      </c>
    </row>
    <row r="332" spans="1:8" ht="13" hidden="1" x14ac:dyDescent="0.3">
      <c r="A332" s="69">
        <v>324</v>
      </c>
      <c r="B332" s="100">
        <v>505</v>
      </c>
      <c r="C332" s="96" t="s">
        <v>189</v>
      </c>
      <c r="D332" s="96"/>
      <c r="E332" s="102" t="s">
        <v>156</v>
      </c>
      <c r="F332" s="29">
        <f>F335+F337+F333</f>
        <v>1473.7</v>
      </c>
      <c r="G332" s="130">
        <f>G335+G337+G333</f>
        <v>1469.78442</v>
      </c>
      <c r="H332" s="136">
        <f t="shared" si="13"/>
        <v>99.734302775327393</v>
      </c>
    </row>
    <row r="333" spans="1:8" ht="13" hidden="1" x14ac:dyDescent="0.3">
      <c r="A333" s="69">
        <v>325</v>
      </c>
      <c r="B333" s="100">
        <v>505</v>
      </c>
      <c r="C333" s="2" t="s">
        <v>363</v>
      </c>
      <c r="D333" s="2"/>
      <c r="E333" s="85" t="s">
        <v>364</v>
      </c>
      <c r="F333" s="29">
        <f>F334</f>
        <v>1200</v>
      </c>
      <c r="G333" s="130">
        <f>G334</f>
        <v>1200</v>
      </c>
      <c r="H333" s="136">
        <f t="shared" si="13"/>
        <v>100</v>
      </c>
    </row>
    <row r="334" spans="1:8" ht="26" hidden="1" x14ac:dyDescent="0.25">
      <c r="A334" s="69">
        <v>326</v>
      </c>
      <c r="B334" s="101">
        <v>505</v>
      </c>
      <c r="C334" s="99" t="s">
        <v>363</v>
      </c>
      <c r="D334" s="97">
        <v>240</v>
      </c>
      <c r="E334" s="103" t="s">
        <v>77</v>
      </c>
      <c r="F334" s="65">
        <v>1200</v>
      </c>
      <c r="G334" s="131">
        <v>1200</v>
      </c>
      <c r="H334" s="135">
        <f t="shared" si="13"/>
        <v>100</v>
      </c>
    </row>
    <row r="335" spans="1:8" ht="26" hidden="1" x14ac:dyDescent="0.3">
      <c r="A335" s="69">
        <v>327</v>
      </c>
      <c r="B335" s="100">
        <v>505</v>
      </c>
      <c r="C335" s="98" t="s">
        <v>444</v>
      </c>
      <c r="D335" s="96"/>
      <c r="E335" s="102" t="s">
        <v>445</v>
      </c>
      <c r="F335" s="29">
        <f>F336</f>
        <v>76</v>
      </c>
      <c r="G335" s="130">
        <f>G336</f>
        <v>72.084419999999994</v>
      </c>
      <c r="H335" s="136">
        <f t="shared" si="13"/>
        <v>94.847921052631563</v>
      </c>
    </row>
    <row r="336" spans="1:8" ht="26" hidden="1" x14ac:dyDescent="0.25">
      <c r="A336" s="69">
        <v>328</v>
      </c>
      <c r="B336" s="101">
        <v>505</v>
      </c>
      <c r="C336" s="99" t="s">
        <v>444</v>
      </c>
      <c r="D336" s="97">
        <v>240</v>
      </c>
      <c r="E336" s="103" t="s">
        <v>77</v>
      </c>
      <c r="F336" s="65">
        <v>76</v>
      </c>
      <c r="G336" s="131">
        <v>72.084419999999994</v>
      </c>
      <c r="H336" s="135">
        <f t="shared" si="13"/>
        <v>94.847921052631563</v>
      </c>
    </row>
    <row r="337" spans="1:8" ht="52" hidden="1" x14ac:dyDescent="0.3">
      <c r="A337" s="69">
        <v>329</v>
      </c>
      <c r="B337" s="87">
        <v>505</v>
      </c>
      <c r="C337" s="63" t="s">
        <v>730</v>
      </c>
      <c r="D337" s="2"/>
      <c r="E337" s="92" t="s">
        <v>735</v>
      </c>
      <c r="F337" s="29">
        <f>F338</f>
        <v>197.7</v>
      </c>
      <c r="G337" s="130">
        <f>G338</f>
        <v>197.7</v>
      </c>
      <c r="H337" s="136">
        <f t="shared" si="13"/>
        <v>100</v>
      </c>
    </row>
    <row r="338" spans="1:8" ht="13" hidden="1" x14ac:dyDescent="0.25">
      <c r="A338" s="69">
        <v>330</v>
      </c>
      <c r="B338" s="88">
        <v>505</v>
      </c>
      <c r="C338" s="64" t="s">
        <v>730</v>
      </c>
      <c r="D338" s="4" t="s">
        <v>44</v>
      </c>
      <c r="E338" s="91" t="s">
        <v>45</v>
      </c>
      <c r="F338" s="71">
        <v>197.7</v>
      </c>
      <c r="G338" s="132">
        <v>197.7</v>
      </c>
      <c r="H338" s="135">
        <f t="shared" si="13"/>
        <v>100</v>
      </c>
    </row>
    <row r="339" spans="1:8" ht="15" x14ac:dyDescent="0.3">
      <c r="A339" s="69">
        <v>26</v>
      </c>
      <c r="B339" s="57">
        <v>600</v>
      </c>
      <c r="C339" s="2"/>
      <c r="D339" s="2"/>
      <c r="E339" s="90" t="s">
        <v>18</v>
      </c>
      <c r="F339" s="29">
        <f>F340+F345</f>
        <v>1730</v>
      </c>
      <c r="G339" s="130">
        <f>G340+G345</f>
        <v>1039.5432900000001</v>
      </c>
      <c r="H339" s="136">
        <f t="shared" si="13"/>
        <v>60.089207514450869</v>
      </c>
    </row>
    <row r="340" spans="1:8" ht="13" x14ac:dyDescent="0.25">
      <c r="A340" s="69">
        <v>27</v>
      </c>
      <c r="B340" s="58">
        <v>603</v>
      </c>
      <c r="C340" s="2"/>
      <c r="D340" s="2"/>
      <c r="E340" s="91" t="s">
        <v>75</v>
      </c>
      <c r="F340" s="65">
        <f t="shared" ref="F340:G343" si="14">F341</f>
        <v>1540</v>
      </c>
      <c r="G340" s="131">
        <f t="shared" si="14"/>
        <v>855.44899999999996</v>
      </c>
      <c r="H340" s="120">
        <f t="shared" si="13"/>
        <v>55.548636363636362</v>
      </c>
    </row>
    <row r="341" spans="1:8" ht="39" hidden="1" x14ac:dyDescent="0.3">
      <c r="A341" s="69">
        <v>333</v>
      </c>
      <c r="B341" s="57">
        <v>603</v>
      </c>
      <c r="C341" s="33" t="s">
        <v>232</v>
      </c>
      <c r="D341" s="2"/>
      <c r="E341" s="92" t="s">
        <v>747</v>
      </c>
      <c r="F341" s="29">
        <f t="shared" si="14"/>
        <v>1540</v>
      </c>
      <c r="G341" s="130">
        <f t="shared" si="14"/>
        <v>855.44899999999996</v>
      </c>
      <c r="H341" s="136">
        <f t="shared" si="13"/>
        <v>55.548636363636362</v>
      </c>
    </row>
    <row r="342" spans="1:8" ht="26" hidden="1" x14ac:dyDescent="0.3">
      <c r="A342" s="69">
        <v>334</v>
      </c>
      <c r="B342" s="1">
        <v>603</v>
      </c>
      <c r="C342" s="2" t="s">
        <v>429</v>
      </c>
      <c r="D342" s="2"/>
      <c r="E342" s="92" t="s">
        <v>430</v>
      </c>
      <c r="F342" s="29">
        <f t="shared" si="14"/>
        <v>1540</v>
      </c>
      <c r="G342" s="130">
        <f t="shared" si="14"/>
        <v>855.44899999999996</v>
      </c>
      <c r="H342" s="136">
        <f t="shared" si="13"/>
        <v>55.548636363636362</v>
      </c>
    </row>
    <row r="343" spans="1:8" ht="20.5" hidden="1" customHeight="1" x14ac:dyDescent="0.3">
      <c r="A343" s="69">
        <v>335</v>
      </c>
      <c r="B343" s="57">
        <v>603</v>
      </c>
      <c r="C343" s="33" t="s">
        <v>388</v>
      </c>
      <c r="D343" s="2"/>
      <c r="E343" s="85" t="s">
        <v>116</v>
      </c>
      <c r="F343" s="29">
        <f t="shared" si="14"/>
        <v>1540</v>
      </c>
      <c r="G343" s="130">
        <f t="shared" si="14"/>
        <v>855.44899999999996</v>
      </c>
      <c r="H343" s="136">
        <f t="shared" si="13"/>
        <v>55.548636363636362</v>
      </c>
    </row>
    <row r="344" spans="1:8" ht="26" hidden="1" x14ac:dyDescent="0.25">
      <c r="A344" s="69">
        <v>336</v>
      </c>
      <c r="B344" s="58">
        <v>603</v>
      </c>
      <c r="C344" s="55" t="s">
        <v>388</v>
      </c>
      <c r="D344" s="4" t="s">
        <v>78</v>
      </c>
      <c r="E344" s="103" t="s">
        <v>77</v>
      </c>
      <c r="F344" s="65">
        <v>1540</v>
      </c>
      <c r="G344" s="131">
        <v>855.44899999999996</v>
      </c>
      <c r="H344" s="135">
        <f t="shared" si="13"/>
        <v>55.548636363636362</v>
      </c>
    </row>
    <row r="345" spans="1:8" ht="17.25" customHeight="1" x14ac:dyDescent="0.25">
      <c r="A345" s="69">
        <v>28</v>
      </c>
      <c r="B345" s="58">
        <v>605</v>
      </c>
      <c r="C345" s="55"/>
      <c r="D345" s="4"/>
      <c r="E345" s="91" t="s">
        <v>442</v>
      </c>
      <c r="F345" s="65">
        <f>F346</f>
        <v>190</v>
      </c>
      <c r="G345" s="131">
        <f>G346</f>
        <v>184.09429</v>
      </c>
      <c r="H345" s="120">
        <f t="shared" si="13"/>
        <v>96.891731578947372</v>
      </c>
    </row>
    <row r="346" spans="1:8" ht="39" hidden="1" x14ac:dyDescent="0.3">
      <c r="A346" s="69">
        <v>338</v>
      </c>
      <c r="B346" s="57">
        <v>605</v>
      </c>
      <c r="C346" s="33" t="s">
        <v>232</v>
      </c>
      <c r="D346" s="2"/>
      <c r="E346" s="92" t="s">
        <v>747</v>
      </c>
      <c r="F346" s="29">
        <f>F347</f>
        <v>190</v>
      </c>
      <c r="G346" s="130">
        <f>G347</f>
        <v>184.09429</v>
      </c>
      <c r="H346" s="136">
        <f t="shared" si="13"/>
        <v>96.891731578947372</v>
      </c>
    </row>
    <row r="347" spans="1:8" ht="26" hidden="1" x14ac:dyDescent="0.3">
      <c r="A347" s="69">
        <v>339</v>
      </c>
      <c r="B347" s="1">
        <v>605</v>
      </c>
      <c r="C347" s="2" t="s">
        <v>429</v>
      </c>
      <c r="D347" s="2"/>
      <c r="E347" s="92" t="s">
        <v>430</v>
      </c>
      <c r="F347" s="29">
        <f>F348+F350+F352+F354</f>
        <v>190</v>
      </c>
      <c r="G347" s="130">
        <f>G348+G350+G352+G354</f>
        <v>184.09429</v>
      </c>
      <c r="H347" s="136">
        <f t="shared" si="13"/>
        <v>96.891731578947372</v>
      </c>
    </row>
    <row r="348" spans="1:8" ht="26" hidden="1" x14ac:dyDescent="0.3">
      <c r="A348" s="69">
        <v>340</v>
      </c>
      <c r="B348" s="57">
        <v>605</v>
      </c>
      <c r="C348" s="33" t="s">
        <v>381</v>
      </c>
      <c r="D348" s="2"/>
      <c r="E348" s="85" t="s">
        <v>382</v>
      </c>
      <c r="F348" s="29">
        <f>F349</f>
        <v>100</v>
      </c>
      <c r="G348" s="130">
        <f>G349</f>
        <v>99.996889999999993</v>
      </c>
      <c r="H348" s="136">
        <f t="shared" si="13"/>
        <v>99.996889999999993</v>
      </c>
    </row>
    <row r="349" spans="1:8" ht="26" hidden="1" x14ac:dyDescent="0.25">
      <c r="A349" s="69">
        <v>341</v>
      </c>
      <c r="B349" s="58">
        <v>605</v>
      </c>
      <c r="C349" s="55" t="s">
        <v>381</v>
      </c>
      <c r="D349" s="4" t="s">
        <v>78</v>
      </c>
      <c r="E349" s="91" t="s">
        <v>77</v>
      </c>
      <c r="F349" s="65">
        <v>100</v>
      </c>
      <c r="G349" s="131">
        <v>99.996889999999993</v>
      </c>
      <c r="H349" s="135">
        <f t="shared" si="13"/>
        <v>99.996889999999993</v>
      </c>
    </row>
    <row r="350" spans="1:8" ht="13" hidden="1" x14ac:dyDescent="0.3">
      <c r="A350" s="69">
        <v>342</v>
      </c>
      <c r="B350" s="57">
        <v>605</v>
      </c>
      <c r="C350" s="33" t="s">
        <v>433</v>
      </c>
      <c r="D350" s="4"/>
      <c r="E350" s="85" t="s">
        <v>384</v>
      </c>
      <c r="F350" s="29">
        <f>F351</f>
        <v>10</v>
      </c>
      <c r="G350" s="130">
        <f>G351</f>
        <v>4.0979999999999999</v>
      </c>
      <c r="H350" s="136">
        <f t="shared" si="13"/>
        <v>40.98</v>
      </c>
    </row>
    <row r="351" spans="1:8" ht="26" hidden="1" x14ac:dyDescent="0.25">
      <c r="A351" s="69">
        <v>343</v>
      </c>
      <c r="B351" s="58">
        <v>605</v>
      </c>
      <c r="C351" s="55" t="s">
        <v>433</v>
      </c>
      <c r="D351" s="4" t="s">
        <v>78</v>
      </c>
      <c r="E351" s="91" t="s">
        <v>77</v>
      </c>
      <c r="F351" s="65">
        <v>10</v>
      </c>
      <c r="G351" s="131">
        <v>4.0979999999999999</v>
      </c>
      <c r="H351" s="135">
        <f t="shared" si="13"/>
        <v>40.98</v>
      </c>
    </row>
    <row r="352" spans="1:8" ht="17.25" hidden="1" customHeight="1" x14ac:dyDescent="0.3">
      <c r="A352" s="69">
        <v>344</v>
      </c>
      <c r="B352" s="57">
        <v>605</v>
      </c>
      <c r="C352" s="33" t="s">
        <v>383</v>
      </c>
      <c r="D352" s="4"/>
      <c r="E352" s="85" t="s">
        <v>386</v>
      </c>
      <c r="F352" s="29">
        <f>F353</f>
        <v>50</v>
      </c>
      <c r="G352" s="130">
        <f>G353</f>
        <v>49.999400000000001</v>
      </c>
      <c r="H352" s="136">
        <f t="shared" si="13"/>
        <v>99.998800000000003</v>
      </c>
    </row>
    <row r="353" spans="1:8" ht="17.25" hidden="1" customHeight="1" x14ac:dyDescent="0.25">
      <c r="A353" s="69">
        <v>345</v>
      </c>
      <c r="B353" s="58">
        <v>605</v>
      </c>
      <c r="C353" s="55" t="s">
        <v>383</v>
      </c>
      <c r="D353" s="4" t="s">
        <v>78</v>
      </c>
      <c r="E353" s="91" t="s">
        <v>77</v>
      </c>
      <c r="F353" s="65">
        <v>50</v>
      </c>
      <c r="G353" s="131">
        <v>49.999400000000001</v>
      </c>
      <c r="H353" s="135">
        <f t="shared" si="13"/>
        <v>99.998800000000003</v>
      </c>
    </row>
    <row r="354" spans="1:8" s="21" customFormat="1" ht="13" hidden="1" x14ac:dyDescent="0.3">
      <c r="A354" s="69">
        <v>346</v>
      </c>
      <c r="B354" s="57">
        <v>605</v>
      </c>
      <c r="C354" s="33" t="s">
        <v>385</v>
      </c>
      <c r="D354" s="2"/>
      <c r="E354" s="85" t="s">
        <v>353</v>
      </c>
      <c r="F354" s="29">
        <f>F355</f>
        <v>30</v>
      </c>
      <c r="G354" s="130">
        <f>G355</f>
        <v>30</v>
      </c>
      <c r="H354" s="136">
        <f t="shared" si="13"/>
        <v>100</v>
      </c>
    </row>
    <row r="355" spans="1:8" ht="26" hidden="1" x14ac:dyDescent="0.25">
      <c r="A355" s="69">
        <v>347</v>
      </c>
      <c r="B355" s="58">
        <v>605</v>
      </c>
      <c r="C355" s="55" t="s">
        <v>385</v>
      </c>
      <c r="D355" s="4">
        <v>240</v>
      </c>
      <c r="E355" s="91" t="s">
        <v>77</v>
      </c>
      <c r="F355" s="65">
        <v>30</v>
      </c>
      <c r="G355" s="131">
        <v>30</v>
      </c>
      <c r="H355" s="135">
        <f t="shared" si="13"/>
        <v>100</v>
      </c>
    </row>
    <row r="356" spans="1:8" ht="15.75" customHeight="1" x14ac:dyDescent="0.3">
      <c r="A356" s="69">
        <v>29</v>
      </c>
      <c r="B356" s="57">
        <v>700</v>
      </c>
      <c r="C356" s="2"/>
      <c r="D356" s="2"/>
      <c r="E356" s="90" t="s">
        <v>19</v>
      </c>
      <c r="F356" s="29">
        <f>F357+F392+F451+F473+F430</f>
        <v>907315.20000000007</v>
      </c>
      <c r="G356" s="130">
        <f>G357+G392+G451+G473+G430</f>
        <v>899289.43573000014</v>
      </c>
      <c r="H356" s="136">
        <f t="shared" si="13"/>
        <v>99.115438133297019</v>
      </c>
    </row>
    <row r="357" spans="1:8" ht="13" x14ac:dyDescent="0.25">
      <c r="A357" s="69">
        <v>30</v>
      </c>
      <c r="B357" s="58">
        <v>701</v>
      </c>
      <c r="C357" s="2"/>
      <c r="D357" s="2"/>
      <c r="E357" s="91" t="s">
        <v>20</v>
      </c>
      <c r="F357" s="65">
        <f>F358+F384+F387</f>
        <v>277917.2</v>
      </c>
      <c r="G357" s="131">
        <f>G358+G384+G387</f>
        <v>277014.85155000002</v>
      </c>
      <c r="H357" s="120">
        <f t="shared" si="13"/>
        <v>99.675317522629044</v>
      </c>
    </row>
    <row r="358" spans="1:8" ht="39" hidden="1" x14ac:dyDescent="0.3">
      <c r="A358" s="69">
        <v>350</v>
      </c>
      <c r="B358" s="57">
        <v>701</v>
      </c>
      <c r="C358" s="2" t="s">
        <v>279</v>
      </c>
      <c r="D358" s="2"/>
      <c r="E358" s="92" t="s">
        <v>744</v>
      </c>
      <c r="F358" s="29">
        <f>F359+F370+F381</f>
        <v>272908.2</v>
      </c>
      <c r="G358" s="130">
        <f>G359+G370+G381</f>
        <v>272506.79278000002</v>
      </c>
      <c r="H358" s="136">
        <f t="shared" si="13"/>
        <v>99.852914928902834</v>
      </c>
    </row>
    <row r="359" spans="1:8" ht="26" hidden="1" x14ac:dyDescent="0.3">
      <c r="A359" s="69">
        <v>351</v>
      </c>
      <c r="B359" s="57">
        <v>701</v>
      </c>
      <c r="C359" s="2" t="s">
        <v>280</v>
      </c>
      <c r="D359" s="2"/>
      <c r="E359" s="92" t="s">
        <v>119</v>
      </c>
      <c r="F359" s="29">
        <f>F360+F366+F368+F362+F364</f>
        <v>219562.40000000002</v>
      </c>
      <c r="G359" s="130">
        <f>G360+G366+G368+G362+G364</f>
        <v>219450.47401999997</v>
      </c>
      <c r="H359" s="136">
        <f t="shared" si="13"/>
        <v>99.949023156970384</v>
      </c>
    </row>
    <row r="360" spans="1:8" ht="39" hidden="1" x14ac:dyDescent="0.3">
      <c r="A360" s="69">
        <v>352</v>
      </c>
      <c r="B360" s="57">
        <v>701</v>
      </c>
      <c r="C360" s="2" t="s">
        <v>281</v>
      </c>
      <c r="D360" s="2"/>
      <c r="E360" s="85" t="s">
        <v>120</v>
      </c>
      <c r="F360" s="29">
        <f>F361</f>
        <v>89110.1</v>
      </c>
      <c r="G360" s="130">
        <f>G361</f>
        <v>89104.255439999994</v>
      </c>
      <c r="H360" s="136">
        <f t="shared" si="13"/>
        <v>99.993441192412519</v>
      </c>
    </row>
    <row r="361" spans="1:8" ht="13" hidden="1" x14ac:dyDescent="0.25">
      <c r="A361" s="69">
        <v>353</v>
      </c>
      <c r="B361" s="58">
        <v>701</v>
      </c>
      <c r="C361" s="4" t="s">
        <v>281</v>
      </c>
      <c r="D361" s="4" t="s">
        <v>90</v>
      </c>
      <c r="E361" s="91" t="s">
        <v>91</v>
      </c>
      <c r="F361" s="65">
        <v>89110.1</v>
      </c>
      <c r="G361" s="131">
        <v>89104.255439999994</v>
      </c>
      <c r="H361" s="135">
        <f t="shared" si="13"/>
        <v>99.993441192412519</v>
      </c>
    </row>
    <row r="362" spans="1:8" s="21" customFormat="1" ht="13" hidden="1" x14ac:dyDescent="0.3">
      <c r="A362" s="69">
        <v>354</v>
      </c>
      <c r="B362" s="57">
        <v>701</v>
      </c>
      <c r="C362" s="2" t="s">
        <v>282</v>
      </c>
      <c r="D362" s="2"/>
      <c r="E362" s="85" t="s">
        <v>121</v>
      </c>
      <c r="F362" s="29">
        <f>F363</f>
        <v>4302.1000000000004</v>
      </c>
      <c r="G362" s="130">
        <f>G363</f>
        <v>4242.6574099999998</v>
      </c>
      <c r="H362" s="136">
        <f t="shared" si="13"/>
        <v>98.618288975151657</v>
      </c>
    </row>
    <row r="363" spans="1:8" ht="13" hidden="1" x14ac:dyDescent="0.25">
      <c r="A363" s="69">
        <v>355</v>
      </c>
      <c r="B363" s="58">
        <v>701</v>
      </c>
      <c r="C363" s="4" t="s">
        <v>282</v>
      </c>
      <c r="D363" s="4" t="s">
        <v>90</v>
      </c>
      <c r="E363" s="91" t="s">
        <v>91</v>
      </c>
      <c r="F363" s="65">
        <v>4302.1000000000004</v>
      </c>
      <c r="G363" s="131">
        <v>4242.6574099999998</v>
      </c>
      <c r="H363" s="135">
        <f t="shared" si="13"/>
        <v>98.618288975151657</v>
      </c>
    </row>
    <row r="364" spans="1:8" ht="13" hidden="1" x14ac:dyDescent="0.3">
      <c r="A364" s="69">
        <v>356</v>
      </c>
      <c r="B364" s="57">
        <v>701</v>
      </c>
      <c r="C364" s="2" t="s">
        <v>625</v>
      </c>
      <c r="D364" s="2"/>
      <c r="E364" s="5" t="s">
        <v>626</v>
      </c>
      <c r="F364" s="29">
        <f>F365</f>
        <v>865.2</v>
      </c>
      <c r="G364" s="130">
        <f>G365</f>
        <v>818.56116999999995</v>
      </c>
      <c r="H364" s="136">
        <f t="shared" si="13"/>
        <v>94.609474110032352</v>
      </c>
    </row>
    <row r="365" spans="1:8" ht="13" hidden="1" x14ac:dyDescent="0.25">
      <c r="A365" s="69">
        <v>357</v>
      </c>
      <c r="B365" s="58">
        <v>701</v>
      </c>
      <c r="C365" s="4" t="s">
        <v>625</v>
      </c>
      <c r="D365" s="4" t="s">
        <v>90</v>
      </c>
      <c r="E365" s="91" t="s">
        <v>91</v>
      </c>
      <c r="F365" s="65">
        <f>1181.2-316</f>
        <v>865.2</v>
      </c>
      <c r="G365" s="131">
        <v>818.56116999999995</v>
      </c>
      <c r="H365" s="135">
        <f t="shared" si="13"/>
        <v>94.609474110032352</v>
      </c>
    </row>
    <row r="366" spans="1:8" s="21" customFormat="1" ht="65" hidden="1" x14ac:dyDescent="0.3">
      <c r="A366" s="69">
        <v>358</v>
      </c>
      <c r="B366" s="57">
        <v>701</v>
      </c>
      <c r="C366" s="2" t="s">
        <v>202</v>
      </c>
      <c r="D366" s="2"/>
      <c r="E366" s="85" t="s">
        <v>95</v>
      </c>
      <c r="F366" s="29">
        <f>F367</f>
        <v>123650</v>
      </c>
      <c r="G366" s="130">
        <f>G367</f>
        <v>123650</v>
      </c>
      <c r="H366" s="136">
        <f t="shared" si="13"/>
        <v>100</v>
      </c>
    </row>
    <row r="367" spans="1:8" s="21" customFormat="1" ht="13" hidden="1" x14ac:dyDescent="0.3">
      <c r="A367" s="69">
        <v>359</v>
      </c>
      <c r="B367" s="58">
        <v>701</v>
      </c>
      <c r="C367" s="4" t="s">
        <v>202</v>
      </c>
      <c r="D367" s="4" t="s">
        <v>90</v>
      </c>
      <c r="E367" s="91" t="s">
        <v>91</v>
      </c>
      <c r="F367" s="71">
        <f>129948-6298</f>
        <v>123650</v>
      </c>
      <c r="G367" s="132">
        <v>123650</v>
      </c>
      <c r="H367" s="135">
        <f t="shared" si="13"/>
        <v>100</v>
      </c>
    </row>
    <row r="368" spans="1:8" s="21" customFormat="1" ht="65" hidden="1" x14ac:dyDescent="0.3">
      <c r="A368" s="69">
        <v>360</v>
      </c>
      <c r="B368" s="57">
        <v>701</v>
      </c>
      <c r="C368" s="2" t="s">
        <v>203</v>
      </c>
      <c r="D368" s="2"/>
      <c r="E368" s="85" t="s">
        <v>96</v>
      </c>
      <c r="F368" s="29">
        <f>F369</f>
        <v>1635</v>
      </c>
      <c r="G368" s="130">
        <f>G369</f>
        <v>1635</v>
      </c>
      <c r="H368" s="136">
        <f t="shared" si="13"/>
        <v>100</v>
      </c>
    </row>
    <row r="369" spans="1:8" s="21" customFormat="1" ht="16.5" hidden="1" customHeight="1" x14ac:dyDescent="0.3">
      <c r="A369" s="69">
        <v>361</v>
      </c>
      <c r="B369" s="58">
        <v>701</v>
      </c>
      <c r="C369" s="4" t="s">
        <v>203</v>
      </c>
      <c r="D369" s="4" t="s">
        <v>90</v>
      </c>
      <c r="E369" s="91" t="s">
        <v>91</v>
      </c>
      <c r="F369" s="71">
        <v>1635</v>
      </c>
      <c r="G369" s="132">
        <v>1635</v>
      </c>
      <c r="H369" s="135">
        <f t="shared" si="13"/>
        <v>100</v>
      </c>
    </row>
    <row r="370" spans="1:8" s="21" customFormat="1" ht="30.75" hidden="1" customHeight="1" x14ac:dyDescent="0.3">
      <c r="A370" s="69">
        <v>362</v>
      </c>
      <c r="B370" s="57">
        <v>701</v>
      </c>
      <c r="C370" s="2" t="s">
        <v>285</v>
      </c>
      <c r="D370" s="2"/>
      <c r="E370" s="92" t="s">
        <v>122</v>
      </c>
      <c r="F370" s="29">
        <f>F377+F379+F371+F373+F375</f>
        <v>50822.200000000004</v>
      </c>
      <c r="G370" s="130">
        <f>G377+G379+G371+G373+G375</f>
        <v>50532.743920000008</v>
      </c>
      <c r="H370" s="136">
        <f t="shared" si="13"/>
        <v>99.430453463250331</v>
      </c>
    </row>
    <row r="371" spans="1:8" s="21" customFormat="1" ht="45" hidden="1" customHeight="1" x14ac:dyDescent="0.3">
      <c r="A371" s="69">
        <v>363</v>
      </c>
      <c r="B371" s="57">
        <v>701</v>
      </c>
      <c r="C371" s="2" t="s">
        <v>286</v>
      </c>
      <c r="D371" s="2"/>
      <c r="E371" s="85" t="s">
        <v>123</v>
      </c>
      <c r="F371" s="29">
        <f>F372</f>
        <v>26539.8</v>
      </c>
      <c r="G371" s="130">
        <f>G372</f>
        <v>26539.8</v>
      </c>
      <c r="H371" s="136">
        <f t="shared" si="13"/>
        <v>100</v>
      </c>
    </row>
    <row r="372" spans="1:8" s="21" customFormat="1" ht="16" hidden="1" customHeight="1" x14ac:dyDescent="0.3">
      <c r="A372" s="69">
        <v>364</v>
      </c>
      <c r="B372" s="58">
        <v>701</v>
      </c>
      <c r="C372" s="4" t="s">
        <v>286</v>
      </c>
      <c r="D372" s="4" t="s">
        <v>90</v>
      </c>
      <c r="E372" s="91" t="s">
        <v>91</v>
      </c>
      <c r="F372" s="65">
        <v>26539.8</v>
      </c>
      <c r="G372" s="131">
        <v>26539.8</v>
      </c>
      <c r="H372" s="135">
        <f t="shared" si="13"/>
        <v>100</v>
      </c>
    </row>
    <row r="373" spans="1:8" s="21" customFormat="1" ht="17.25" hidden="1" customHeight="1" x14ac:dyDescent="0.3">
      <c r="A373" s="69">
        <v>365</v>
      </c>
      <c r="B373" s="57">
        <v>701</v>
      </c>
      <c r="C373" s="2" t="s">
        <v>287</v>
      </c>
      <c r="D373" s="2"/>
      <c r="E373" s="85" t="s">
        <v>124</v>
      </c>
      <c r="F373" s="29">
        <f>F374</f>
        <v>1527.5</v>
      </c>
      <c r="G373" s="130">
        <f>G374</f>
        <v>1266.07925</v>
      </c>
      <c r="H373" s="136">
        <f t="shared" si="13"/>
        <v>82.885711947626845</v>
      </c>
    </row>
    <row r="374" spans="1:8" s="21" customFormat="1" ht="15" hidden="1" customHeight="1" x14ac:dyDescent="0.3">
      <c r="A374" s="69">
        <v>366</v>
      </c>
      <c r="B374" s="58">
        <v>701</v>
      </c>
      <c r="C374" s="4" t="s">
        <v>287</v>
      </c>
      <c r="D374" s="4" t="s">
        <v>90</v>
      </c>
      <c r="E374" s="91" t="s">
        <v>91</v>
      </c>
      <c r="F374" s="65">
        <v>1527.5</v>
      </c>
      <c r="G374" s="131">
        <v>1266.07925</v>
      </c>
      <c r="H374" s="135">
        <f t="shared" si="13"/>
        <v>82.885711947626845</v>
      </c>
    </row>
    <row r="375" spans="1:8" ht="13" hidden="1" x14ac:dyDescent="0.3">
      <c r="A375" s="69">
        <v>367</v>
      </c>
      <c r="B375" s="57">
        <v>701</v>
      </c>
      <c r="C375" s="2" t="s">
        <v>288</v>
      </c>
      <c r="D375" s="2"/>
      <c r="E375" s="5" t="s">
        <v>560</v>
      </c>
      <c r="F375" s="29">
        <f>F376</f>
        <v>263.89999999999998</v>
      </c>
      <c r="G375" s="130">
        <f>G376</f>
        <v>235.86466999999999</v>
      </c>
      <c r="H375" s="136">
        <f t="shared" si="13"/>
        <v>89.376532777567263</v>
      </c>
    </row>
    <row r="376" spans="1:8" ht="13" hidden="1" x14ac:dyDescent="0.25">
      <c r="A376" s="69">
        <v>368</v>
      </c>
      <c r="B376" s="58">
        <v>701</v>
      </c>
      <c r="C376" s="4" t="s">
        <v>288</v>
      </c>
      <c r="D376" s="4" t="s">
        <v>90</v>
      </c>
      <c r="E376" s="91" t="s">
        <v>91</v>
      </c>
      <c r="F376" s="65">
        <v>263.89999999999998</v>
      </c>
      <c r="G376" s="131">
        <v>235.86466999999999</v>
      </c>
      <c r="H376" s="135">
        <f t="shared" si="13"/>
        <v>89.376532777567263</v>
      </c>
    </row>
    <row r="377" spans="1:8" s="21" customFormat="1" ht="93" hidden="1" customHeight="1" x14ac:dyDescent="0.3">
      <c r="A377" s="69">
        <v>369</v>
      </c>
      <c r="B377" s="57">
        <v>701</v>
      </c>
      <c r="C377" s="33" t="s">
        <v>204</v>
      </c>
      <c r="D377" s="2"/>
      <c r="E377" s="85" t="s">
        <v>97</v>
      </c>
      <c r="F377" s="29">
        <f>F378</f>
        <v>22140</v>
      </c>
      <c r="G377" s="130">
        <f>G378</f>
        <v>22140</v>
      </c>
      <c r="H377" s="136">
        <f t="shared" si="13"/>
        <v>100</v>
      </c>
    </row>
    <row r="378" spans="1:8" s="21" customFormat="1" ht="16.5" hidden="1" customHeight="1" x14ac:dyDescent="0.3">
      <c r="A378" s="69">
        <v>370</v>
      </c>
      <c r="B378" s="58">
        <v>701</v>
      </c>
      <c r="C378" s="4" t="s">
        <v>204</v>
      </c>
      <c r="D378" s="4" t="s">
        <v>90</v>
      </c>
      <c r="E378" s="91" t="s">
        <v>91</v>
      </c>
      <c r="F378" s="71">
        <v>22140</v>
      </c>
      <c r="G378" s="132">
        <v>22140</v>
      </c>
      <c r="H378" s="135">
        <f t="shared" si="13"/>
        <v>100</v>
      </c>
    </row>
    <row r="379" spans="1:8" s="21" customFormat="1" ht="108" hidden="1" customHeight="1" x14ac:dyDescent="0.3">
      <c r="A379" s="69">
        <v>371</v>
      </c>
      <c r="B379" s="57">
        <v>701</v>
      </c>
      <c r="C379" s="2" t="s">
        <v>205</v>
      </c>
      <c r="D379" s="2"/>
      <c r="E379" s="85" t="s">
        <v>98</v>
      </c>
      <c r="F379" s="29">
        <f>F380</f>
        <v>351</v>
      </c>
      <c r="G379" s="130">
        <f>G380</f>
        <v>351</v>
      </c>
      <c r="H379" s="136">
        <f t="shared" si="13"/>
        <v>100</v>
      </c>
    </row>
    <row r="380" spans="1:8" s="21" customFormat="1" ht="14.5" hidden="1" customHeight="1" x14ac:dyDescent="0.3">
      <c r="A380" s="69">
        <v>372</v>
      </c>
      <c r="B380" s="58">
        <v>701</v>
      </c>
      <c r="C380" s="4" t="s">
        <v>205</v>
      </c>
      <c r="D380" s="4" t="s">
        <v>90</v>
      </c>
      <c r="E380" s="91" t="s">
        <v>91</v>
      </c>
      <c r="F380" s="71">
        <v>351</v>
      </c>
      <c r="G380" s="132">
        <v>351</v>
      </c>
      <c r="H380" s="135">
        <f t="shared" si="13"/>
        <v>100</v>
      </c>
    </row>
    <row r="381" spans="1:8" s="21" customFormat="1" ht="39" hidden="1" x14ac:dyDescent="0.3">
      <c r="A381" s="69">
        <v>373</v>
      </c>
      <c r="B381" s="57">
        <v>701</v>
      </c>
      <c r="C381" s="2" t="s">
        <v>283</v>
      </c>
      <c r="D381" s="2"/>
      <c r="E381" s="92" t="s">
        <v>186</v>
      </c>
      <c r="F381" s="29">
        <f>F382</f>
        <v>2523.6</v>
      </c>
      <c r="G381" s="130">
        <f>G382</f>
        <v>2523.5748400000002</v>
      </c>
      <c r="H381" s="136">
        <f t="shared" si="13"/>
        <v>99.999003011570792</v>
      </c>
    </row>
    <row r="382" spans="1:8" s="21" customFormat="1" ht="39" hidden="1" x14ac:dyDescent="0.3">
      <c r="A382" s="69">
        <v>374</v>
      </c>
      <c r="B382" s="57">
        <v>701</v>
      </c>
      <c r="C382" s="33" t="s">
        <v>284</v>
      </c>
      <c r="D382" s="33"/>
      <c r="E382" s="85" t="s">
        <v>448</v>
      </c>
      <c r="F382" s="29">
        <f>F383</f>
        <v>2523.6</v>
      </c>
      <c r="G382" s="130">
        <f>G383</f>
        <v>2523.5748400000002</v>
      </c>
      <c r="H382" s="136">
        <f t="shared" si="13"/>
        <v>99.999003011570792</v>
      </c>
    </row>
    <row r="383" spans="1:8" s="21" customFormat="1" ht="13" hidden="1" x14ac:dyDescent="0.3">
      <c r="A383" s="69">
        <v>375</v>
      </c>
      <c r="B383" s="58">
        <v>701</v>
      </c>
      <c r="C383" s="55" t="s">
        <v>284</v>
      </c>
      <c r="D383" s="4" t="s">
        <v>90</v>
      </c>
      <c r="E383" s="91" t="s">
        <v>91</v>
      </c>
      <c r="F383" s="65">
        <f>72.4+2451.2</f>
        <v>2523.6</v>
      </c>
      <c r="G383" s="131">
        <v>2523.5748400000002</v>
      </c>
      <c r="H383" s="135">
        <f t="shared" si="13"/>
        <v>99.999003011570792</v>
      </c>
    </row>
    <row r="384" spans="1:8" ht="39" hidden="1" x14ac:dyDescent="0.3">
      <c r="A384" s="69">
        <v>376</v>
      </c>
      <c r="B384" s="1">
        <v>701</v>
      </c>
      <c r="C384" s="2" t="s">
        <v>439</v>
      </c>
      <c r="D384" s="4"/>
      <c r="E384" s="92" t="s">
        <v>751</v>
      </c>
      <c r="F384" s="29">
        <f>F385</f>
        <v>3301.4</v>
      </c>
      <c r="G384" s="130">
        <f>G385</f>
        <v>3268.4524000000001</v>
      </c>
      <c r="H384" s="136">
        <f t="shared" si="13"/>
        <v>99.002011267946926</v>
      </c>
    </row>
    <row r="385" spans="1:8" ht="39" hidden="1" x14ac:dyDescent="0.3">
      <c r="A385" s="69">
        <v>377</v>
      </c>
      <c r="B385" s="1">
        <v>701</v>
      </c>
      <c r="C385" s="2" t="s">
        <v>440</v>
      </c>
      <c r="D385" s="4"/>
      <c r="E385" s="85" t="s">
        <v>456</v>
      </c>
      <c r="F385" s="29">
        <f>F386</f>
        <v>3301.4</v>
      </c>
      <c r="G385" s="130">
        <f>G386</f>
        <v>3268.4524000000001</v>
      </c>
      <c r="H385" s="136">
        <f t="shared" si="13"/>
        <v>99.002011267946926</v>
      </c>
    </row>
    <row r="386" spans="1:8" ht="13" hidden="1" x14ac:dyDescent="0.25">
      <c r="A386" s="69">
        <v>378</v>
      </c>
      <c r="B386" s="3">
        <v>701</v>
      </c>
      <c r="C386" s="4" t="s">
        <v>440</v>
      </c>
      <c r="D386" s="4" t="s">
        <v>90</v>
      </c>
      <c r="E386" s="91" t="s">
        <v>91</v>
      </c>
      <c r="F386" s="65">
        <f>3854.4-553</f>
        <v>3301.4</v>
      </c>
      <c r="G386" s="131">
        <v>3268.4524000000001</v>
      </c>
      <c r="H386" s="135">
        <f t="shared" si="13"/>
        <v>99.002011267946926</v>
      </c>
    </row>
    <row r="387" spans="1:8" ht="13" hidden="1" x14ac:dyDescent="0.3">
      <c r="A387" s="69">
        <v>379</v>
      </c>
      <c r="B387" s="1">
        <v>701</v>
      </c>
      <c r="C387" s="96" t="s">
        <v>189</v>
      </c>
      <c r="D387" s="96"/>
      <c r="E387" s="102" t="s">
        <v>156</v>
      </c>
      <c r="F387" s="29">
        <f>F390+F388</f>
        <v>1707.6</v>
      </c>
      <c r="G387" s="130">
        <f>G390+G388</f>
        <v>1239.60637</v>
      </c>
      <c r="H387" s="136">
        <f t="shared" si="13"/>
        <v>72.593486179433114</v>
      </c>
    </row>
    <row r="388" spans="1:8" ht="52" hidden="1" x14ac:dyDescent="0.3">
      <c r="A388" s="69">
        <v>380</v>
      </c>
      <c r="B388" s="1">
        <v>701</v>
      </c>
      <c r="C388" s="10" t="s">
        <v>730</v>
      </c>
      <c r="D388" s="4"/>
      <c r="E388" s="92" t="s">
        <v>735</v>
      </c>
      <c r="F388" s="29">
        <f>F389</f>
        <v>521</v>
      </c>
      <c r="G388" s="130">
        <f>G389</f>
        <v>521</v>
      </c>
      <c r="H388" s="136">
        <f t="shared" si="13"/>
        <v>100</v>
      </c>
    </row>
    <row r="389" spans="1:8" ht="13" hidden="1" x14ac:dyDescent="0.25">
      <c r="A389" s="69">
        <v>381</v>
      </c>
      <c r="B389" s="3">
        <v>701</v>
      </c>
      <c r="C389" s="12" t="s">
        <v>730</v>
      </c>
      <c r="D389" s="4" t="s">
        <v>90</v>
      </c>
      <c r="E389" s="91" t="s">
        <v>91</v>
      </c>
      <c r="F389" s="65">
        <v>521</v>
      </c>
      <c r="G389" s="131">
        <v>521</v>
      </c>
      <c r="H389" s="135">
        <f t="shared" si="13"/>
        <v>100</v>
      </c>
    </row>
    <row r="390" spans="1:8" ht="13" hidden="1" x14ac:dyDescent="0.3">
      <c r="A390" s="69">
        <v>382</v>
      </c>
      <c r="B390" s="1">
        <v>701</v>
      </c>
      <c r="C390" s="10" t="s">
        <v>679</v>
      </c>
      <c r="D390" s="4"/>
      <c r="E390" s="85" t="s">
        <v>680</v>
      </c>
      <c r="F390" s="29">
        <f>F391</f>
        <v>1186.5999999999999</v>
      </c>
      <c r="G390" s="130">
        <f>G391</f>
        <v>718.60636999999997</v>
      </c>
      <c r="H390" s="136">
        <f t="shared" si="13"/>
        <v>60.560118826900386</v>
      </c>
    </row>
    <row r="391" spans="1:8" ht="13" hidden="1" x14ac:dyDescent="0.25">
      <c r="A391" s="69">
        <v>383</v>
      </c>
      <c r="B391" s="3">
        <v>701</v>
      </c>
      <c r="C391" s="12" t="s">
        <v>679</v>
      </c>
      <c r="D391" s="4" t="s">
        <v>90</v>
      </c>
      <c r="E391" s="91" t="s">
        <v>91</v>
      </c>
      <c r="F391" s="71">
        <v>1186.5999999999999</v>
      </c>
      <c r="G391" s="132">
        <v>718.60636999999997</v>
      </c>
      <c r="H391" s="135">
        <f t="shared" si="13"/>
        <v>60.560118826900386</v>
      </c>
    </row>
    <row r="392" spans="1:8" ht="13" x14ac:dyDescent="0.25">
      <c r="A392" s="69">
        <v>31</v>
      </c>
      <c r="B392" s="88">
        <v>702</v>
      </c>
      <c r="C392" s="10"/>
      <c r="D392" s="2"/>
      <c r="E392" s="91" t="s">
        <v>21</v>
      </c>
      <c r="F392" s="65">
        <f>F393+F424+F427</f>
        <v>531441</v>
      </c>
      <c r="G392" s="131">
        <f>G393+G424+G427</f>
        <v>530297.13447000005</v>
      </c>
      <c r="H392" s="120">
        <f t="shared" si="13"/>
        <v>99.784761520093497</v>
      </c>
    </row>
    <row r="393" spans="1:8" ht="39" hidden="1" x14ac:dyDescent="0.3">
      <c r="A393" s="69">
        <v>385</v>
      </c>
      <c r="B393" s="57">
        <v>702</v>
      </c>
      <c r="C393" s="2" t="s">
        <v>279</v>
      </c>
      <c r="D393" s="2"/>
      <c r="E393" s="92" t="s">
        <v>744</v>
      </c>
      <c r="F393" s="29">
        <f>F394+F409</f>
        <v>518679.60000000003</v>
      </c>
      <c r="G393" s="130">
        <f>G394+G409</f>
        <v>517592.36272000003</v>
      </c>
      <c r="H393" s="136">
        <f t="shared" si="13"/>
        <v>99.790383643389873</v>
      </c>
    </row>
    <row r="394" spans="1:8" ht="26" hidden="1" x14ac:dyDescent="0.3">
      <c r="A394" s="69">
        <v>386</v>
      </c>
      <c r="B394" s="57">
        <v>702</v>
      </c>
      <c r="C394" s="2" t="s">
        <v>285</v>
      </c>
      <c r="D394" s="2"/>
      <c r="E394" s="92" t="s">
        <v>122</v>
      </c>
      <c r="F394" s="29">
        <f>F395+F397+F399+F401+F403+F405+F407</f>
        <v>477309.7</v>
      </c>
      <c r="G394" s="130">
        <f>G395+G397+G399+G401+G403+G405+G407</f>
        <v>477019.44203000003</v>
      </c>
      <c r="H394" s="136">
        <f t="shared" ref="H394:H457" si="15">G394/F394*100</f>
        <v>99.939188755225388</v>
      </c>
    </row>
    <row r="395" spans="1:8" ht="39" hidden="1" x14ac:dyDescent="0.3">
      <c r="A395" s="69">
        <v>387</v>
      </c>
      <c r="B395" s="57">
        <v>702</v>
      </c>
      <c r="C395" s="2" t="s">
        <v>286</v>
      </c>
      <c r="D395" s="2"/>
      <c r="E395" s="85" t="s">
        <v>123</v>
      </c>
      <c r="F395" s="29">
        <f>F396</f>
        <v>133700.79999999999</v>
      </c>
      <c r="G395" s="130">
        <f>G396</f>
        <v>133588.35355999999</v>
      </c>
      <c r="H395" s="136">
        <f t="shared" si="15"/>
        <v>99.91589695798379</v>
      </c>
    </row>
    <row r="396" spans="1:8" ht="13" hidden="1" x14ac:dyDescent="0.25">
      <c r="A396" s="69">
        <v>388</v>
      </c>
      <c r="B396" s="58">
        <v>702</v>
      </c>
      <c r="C396" s="4" t="s">
        <v>286</v>
      </c>
      <c r="D396" s="4" t="s">
        <v>90</v>
      </c>
      <c r="E396" s="91" t="s">
        <v>91</v>
      </c>
      <c r="F396" s="65">
        <v>133700.79999999999</v>
      </c>
      <c r="G396" s="131">
        <v>133588.35355999999</v>
      </c>
      <c r="H396" s="135">
        <f t="shared" si="15"/>
        <v>99.91589695798379</v>
      </c>
    </row>
    <row r="397" spans="1:8" ht="22.5" hidden="1" customHeight="1" x14ac:dyDescent="0.3">
      <c r="A397" s="69">
        <v>389</v>
      </c>
      <c r="B397" s="57">
        <v>702</v>
      </c>
      <c r="C397" s="2" t="s">
        <v>288</v>
      </c>
      <c r="D397" s="2"/>
      <c r="E397" s="5" t="s">
        <v>560</v>
      </c>
      <c r="F397" s="29">
        <f>F398</f>
        <v>5787</v>
      </c>
      <c r="G397" s="130">
        <f>G398</f>
        <v>5609.4362700000001</v>
      </c>
      <c r="H397" s="136">
        <f t="shared" si="15"/>
        <v>96.931679108346287</v>
      </c>
    </row>
    <row r="398" spans="1:8" s="21" customFormat="1" ht="13" hidden="1" x14ac:dyDescent="0.3">
      <c r="A398" s="69">
        <v>390</v>
      </c>
      <c r="B398" s="58">
        <v>702</v>
      </c>
      <c r="C398" s="4" t="s">
        <v>288</v>
      </c>
      <c r="D398" s="4" t="s">
        <v>90</v>
      </c>
      <c r="E398" s="91" t="s">
        <v>91</v>
      </c>
      <c r="F398" s="65">
        <v>5787</v>
      </c>
      <c r="G398" s="131">
        <v>5609.4362700000001</v>
      </c>
      <c r="H398" s="135">
        <f t="shared" si="15"/>
        <v>96.931679108346287</v>
      </c>
    </row>
    <row r="399" spans="1:8" ht="91" hidden="1" x14ac:dyDescent="0.3">
      <c r="A399" s="69">
        <v>391</v>
      </c>
      <c r="B399" s="57">
        <v>702</v>
      </c>
      <c r="C399" s="33" t="s">
        <v>204</v>
      </c>
      <c r="D399" s="2"/>
      <c r="E399" s="85" t="s">
        <v>97</v>
      </c>
      <c r="F399" s="41">
        <f>F400</f>
        <v>278399.40000000002</v>
      </c>
      <c r="G399" s="133">
        <f>G400</f>
        <v>278399.40000000002</v>
      </c>
      <c r="H399" s="136">
        <f t="shared" si="15"/>
        <v>100</v>
      </c>
    </row>
    <row r="400" spans="1:8" s="21" customFormat="1" ht="13" hidden="1" x14ac:dyDescent="0.3">
      <c r="A400" s="69">
        <v>392</v>
      </c>
      <c r="B400" s="58">
        <v>702</v>
      </c>
      <c r="C400" s="4" t="s">
        <v>204</v>
      </c>
      <c r="D400" s="4" t="s">
        <v>90</v>
      </c>
      <c r="E400" s="91" t="s">
        <v>91</v>
      </c>
      <c r="F400" s="71">
        <v>278399.40000000002</v>
      </c>
      <c r="G400" s="132">
        <v>278399.40000000002</v>
      </c>
      <c r="H400" s="135">
        <f t="shared" si="15"/>
        <v>100</v>
      </c>
    </row>
    <row r="401" spans="1:8" s="21" customFormat="1" ht="104" hidden="1" x14ac:dyDescent="0.3">
      <c r="A401" s="69">
        <v>393</v>
      </c>
      <c r="B401" s="57">
        <v>702</v>
      </c>
      <c r="C401" s="2" t="s">
        <v>205</v>
      </c>
      <c r="D401" s="2"/>
      <c r="E401" s="85" t="s">
        <v>98</v>
      </c>
      <c r="F401" s="41">
        <f>F402</f>
        <v>10301</v>
      </c>
      <c r="G401" s="133">
        <f>G402</f>
        <v>10301</v>
      </c>
      <c r="H401" s="136">
        <f t="shared" si="15"/>
        <v>100</v>
      </c>
    </row>
    <row r="402" spans="1:8" s="21" customFormat="1" ht="13" hidden="1" x14ac:dyDescent="0.3">
      <c r="A402" s="69">
        <v>394</v>
      </c>
      <c r="B402" s="58">
        <v>702</v>
      </c>
      <c r="C402" s="4" t="s">
        <v>205</v>
      </c>
      <c r="D402" s="4" t="s">
        <v>90</v>
      </c>
      <c r="E402" s="91" t="s">
        <v>91</v>
      </c>
      <c r="F402" s="71">
        <v>10301</v>
      </c>
      <c r="G402" s="132">
        <v>10301</v>
      </c>
      <c r="H402" s="135">
        <f t="shared" si="15"/>
        <v>100</v>
      </c>
    </row>
    <row r="403" spans="1:8" s="21" customFormat="1" ht="27.65" hidden="1" customHeight="1" x14ac:dyDescent="0.3">
      <c r="A403" s="69">
        <v>395</v>
      </c>
      <c r="B403" s="121">
        <v>702</v>
      </c>
      <c r="C403" s="98" t="s">
        <v>289</v>
      </c>
      <c r="D403" s="96"/>
      <c r="E403" s="111" t="s">
        <v>531</v>
      </c>
      <c r="F403" s="29">
        <f>F404</f>
        <v>14591.4</v>
      </c>
      <c r="G403" s="130">
        <f>G404</f>
        <v>14591.1522</v>
      </c>
      <c r="H403" s="136">
        <f t="shared" si="15"/>
        <v>99.998301739380736</v>
      </c>
    </row>
    <row r="404" spans="1:8" s="21" customFormat="1" ht="13" hidden="1" x14ac:dyDescent="0.3">
      <c r="A404" s="69">
        <v>396</v>
      </c>
      <c r="B404" s="122">
        <v>702</v>
      </c>
      <c r="C404" s="97" t="s">
        <v>289</v>
      </c>
      <c r="D404" s="97" t="s">
        <v>90</v>
      </c>
      <c r="E404" s="91" t="s">
        <v>91</v>
      </c>
      <c r="F404" s="71">
        <v>14591.4</v>
      </c>
      <c r="G404" s="132">
        <v>14591.1522</v>
      </c>
      <c r="H404" s="135">
        <f t="shared" si="15"/>
        <v>99.998301739380736</v>
      </c>
    </row>
    <row r="405" spans="1:8" s="21" customFormat="1" ht="78" hidden="1" x14ac:dyDescent="0.3">
      <c r="A405" s="69">
        <v>397</v>
      </c>
      <c r="B405" s="1">
        <v>702</v>
      </c>
      <c r="C405" s="2" t="s">
        <v>513</v>
      </c>
      <c r="D405" s="2"/>
      <c r="E405" s="111" t="s">
        <v>678</v>
      </c>
      <c r="F405" s="29">
        <f>F406</f>
        <v>19225</v>
      </c>
      <c r="G405" s="130">
        <f>G406</f>
        <v>19225</v>
      </c>
      <c r="H405" s="136">
        <f t="shared" si="15"/>
        <v>100</v>
      </c>
    </row>
    <row r="406" spans="1:8" s="21" customFormat="1" ht="13" hidden="1" x14ac:dyDescent="0.3">
      <c r="A406" s="69">
        <v>398</v>
      </c>
      <c r="B406" s="3">
        <v>702</v>
      </c>
      <c r="C406" s="4" t="s">
        <v>513</v>
      </c>
      <c r="D406" s="4" t="s">
        <v>90</v>
      </c>
      <c r="E406" s="7" t="s">
        <v>91</v>
      </c>
      <c r="F406" s="71">
        <v>19225</v>
      </c>
      <c r="G406" s="132">
        <v>19225</v>
      </c>
      <c r="H406" s="135">
        <f t="shared" si="15"/>
        <v>100</v>
      </c>
    </row>
    <row r="407" spans="1:8" s="21" customFormat="1" ht="52" hidden="1" x14ac:dyDescent="0.3">
      <c r="A407" s="69">
        <v>399</v>
      </c>
      <c r="B407" s="1">
        <v>702</v>
      </c>
      <c r="C407" s="2" t="s">
        <v>570</v>
      </c>
      <c r="D407" s="2"/>
      <c r="E407" s="5" t="s">
        <v>677</v>
      </c>
      <c r="F407" s="29">
        <f>F408</f>
        <v>15305.1</v>
      </c>
      <c r="G407" s="130">
        <f>G408</f>
        <v>15305.1</v>
      </c>
      <c r="H407" s="136">
        <f t="shared" si="15"/>
        <v>100</v>
      </c>
    </row>
    <row r="408" spans="1:8" s="21" customFormat="1" ht="13" hidden="1" x14ac:dyDescent="0.3">
      <c r="A408" s="69">
        <v>400</v>
      </c>
      <c r="B408" s="3">
        <v>702</v>
      </c>
      <c r="C408" s="4" t="s">
        <v>570</v>
      </c>
      <c r="D408" s="4" t="s">
        <v>90</v>
      </c>
      <c r="E408" s="7" t="s">
        <v>91</v>
      </c>
      <c r="F408" s="71">
        <v>15305.1</v>
      </c>
      <c r="G408" s="132">
        <v>15305.1</v>
      </c>
      <c r="H408" s="135">
        <f t="shared" si="15"/>
        <v>100</v>
      </c>
    </row>
    <row r="409" spans="1:8" ht="39" hidden="1" x14ac:dyDescent="0.3">
      <c r="A409" s="69">
        <v>401</v>
      </c>
      <c r="B409" s="57">
        <v>702</v>
      </c>
      <c r="C409" s="2" t="s">
        <v>283</v>
      </c>
      <c r="D409" s="2"/>
      <c r="E409" s="92" t="s">
        <v>186</v>
      </c>
      <c r="F409" s="29">
        <f>F410+F416+F422+F414+F412+F418+F420</f>
        <v>41369.9</v>
      </c>
      <c r="G409" s="130">
        <f>G410+G416+G422+G414+G412+G418+G420</f>
        <v>40572.920689999999</v>
      </c>
      <c r="H409" s="136">
        <f t="shared" si="15"/>
        <v>98.073528555785728</v>
      </c>
    </row>
    <row r="410" spans="1:8" s="21" customFormat="1" ht="41.5" hidden="1" customHeight="1" x14ac:dyDescent="0.3">
      <c r="A410" s="69">
        <v>402</v>
      </c>
      <c r="B410" s="57">
        <v>702</v>
      </c>
      <c r="C410" s="33" t="s">
        <v>284</v>
      </c>
      <c r="D410" s="33"/>
      <c r="E410" s="85" t="s">
        <v>448</v>
      </c>
      <c r="F410" s="29">
        <f>F411</f>
        <v>7438.2</v>
      </c>
      <c r="G410" s="130">
        <f>G411</f>
        <v>7149.6560399999998</v>
      </c>
      <c r="H410" s="136">
        <f t="shared" si="15"/>
        <v>96.120782447366295</v>
      </c>
    </row>
    <row r="411" spans="1:8" s="21" customFormat="1" ht="13" hidden="1" x14ac:dyDescent="0.3">
      <c r="A411" s="69">
        <v>403</v>
      </c>
      <c r="B411" s="58">
        <v>702</v>
      </c>
      <c r="C411" s="55" t="s">
        <v>284</v>
      </c>
      <c r="D411" s="4" t="s">
        <v>90</v>
      </c>
      <c r="E411" s="91" t="s">
        <v>91</v>
      </c>
      <c r="F411" s="65">
        <v>7438.2</v>
      </c>
      <c r="G411" s="131">
        <v>7149.6560399999998</v>
      </c>
      <c r="H411" s="135">
        <f t="shared" si="15"/>
        <v>96.120782447366295</v>
      </c>
    </row>
    <row r="412" spans="1:8" s="21" customFormat="1" ht="18.5" hidden="1" customHeight="1" x14ac:dyDescent="0.3">
      <c r="A412" s="69">
        <v>404</v>
      </c>
      <c r="B412" s="57">
        <v>702</v>
      </c>
      <c r="C412" s="33" t="s">
        <v>544</v>
      </c>
      <c r="D412" s="2"/>
      <c r="E412" s="85" t="s">
        <v>545</v>
      </c>
      <c r="F412" s="29">
        <f>F413</f>
        <v>2658</v>
      </c>
      <c r="G412" s="130">
        <f>G413</f>
        <v>2585.65004</v>
      </c>
      <c r="H412" s="136">
        <f t="shared" si="15"/>
        <v>97.278030097817904</v>
      </c>
    </row>
    <row r="413" spans="1:8" s="21" customFormat="1" ht="13" hidden="1" x14ac:dyDescent="0.3">
      <c r="A413" s="69">
        <v>405</v>
      </c>
      <c r="B413" s="58">
        <v>702</v>
      </c>
      <c r="C413" s="55" t="s">
        <v>544</v>
      </c>
      <c r="D413" s="4" t="s">
        <v>90</v>
      </c>
      <c r="E413" s="91" t="s">
        <v>91</v>
      </c>
      <c r="F413" s="65">
        <f>2606.6+51.4</f>
        <v>2658</v>
      </c>
      <c r="G413" s="131">
        <v>2585.65004</v>
      </c>
      <c r="H413" s="135">
        <f t="shared" si="15"/>
        <v>97.278030097817904</v>
      </c>
    </row>
    <row r="414" spans="1:8" s="21" customFormat="1" ht="39" hidden="1" x14ac:dyDescent="0.3">
      <c r="A414" s="69">
        <v>406</v>
      </c>
      <c r="B414" s="57">
        <v>702</v>
      </c>
      <c r="C414" s="33" t="s">
        <v>365</v>
      </c>
      <c r="D414" s="2"/>
      <c r="E414" s="85" t="s">
        <v>366</v>
      </c>
      <c r="F414" s="29">
        <f>F415</f>
        <v>299</v>
      </c>
      <c r="G414" s="130">
        <f>G415</f>
        <v>299</v>
      </c>
      <c r="H414" s="136">
        <f t="shared" si="15"/>
        <v>100</v>
      </c>
    </row>
    <row r="415" spans="1:8" s="21" customFormat="1" ht="13" hidden="1" x14ac:dyDescent="0.3">
      <c r="A415" s="69">
        <v>407</v>
      </c>
      <c r="B415" s="58">
        <v>702</v>
      </c>
      <c r="C415" s="55" t="s">
        <v>365</v>
      </c>
      <c r="D415" s="4" t="s">
        <v>90</v>
      </c>
      <c r="E415" s="91" t="s">
        <v>91</v>
      </c>
      <c r="F415" s="65">
        <v>299</v>
      </c>
      <c r="G415" s="131">
        <v>299</v>
      </c>
      <c r="H415" s="135">
        <f t="shared" si="15"/>
        <v>100</v>
      </c>
    </row>
    <row r="416" spans="1:8" s="21" customFormat="1" ht="39" hidden="1" x14ac:dyDescent="0.3">
      <c r="A416" s="69">
        <v>408</v>
      </c>
      <c r="B416" s="57">
        <v>702</v>
      </c>
      <c r="C416" s="33" t="s">
        <v>355</v>
      </c>
      <c r="D416" s="2"/>
      <c r="E416" s="85" t="s">
        <v>374</v>
      </c>
      <c r="F416" s="29">
        <f>F417</f>
        <v>11744</v>
      </c>
      <c r="G416" s="130">
        <f>G417</f>
        <v>11380.253849999999</v>
      </c>
      <c r="H416" s="136">
        <f t="shared" si="15"/>
        <v>96.902706488419611</v>
      </c>
    </row>
    <row r="417" spans="1:8" s="66" customFormat="1" ht="26" hidden="1" x14ac:dyDescent="0.25">
      <c r="A417" s="69">
        <v>409</v>
      </c>
      <c r="B417" s="58">
        <v>702</v>
      </c>
      <c r="C417" s="55" t="s">
        <v>355</v>
      </c>
      <c r="D417" s="55" t="s">
        <v>78</v>
      </c>
      <c r="E417" s="91" t="s">
        <v>77</v>
      </c>
      <c r="F417" s="65">
        <v>11744</v>
      </c>
      <c r="G417" s="131">
        <v>11380.253849999999</v>
      </c>
      <c r="H417" s="135">
        <f t="shared" si="15"/>
        <v>96.902706488419611</v>
      </c>
    </row>
    <row r="418" spans="1:8" s="66" customFormat="1" ht="26" hidden="1" x14ac:dyDescent="0.3">
      <c r="A418" s="69">
        <v>410</v>
      </c>
      <c r="B418" s="57">
        <v>702</v>
      </c>
      <c r="C418" s="33" t="s">
        <v>571</v>
      </c>
      <c r="D418" s="2"/>
      <c r="E418" s="85" t="s">
        <v>572</v>
      </c>
      <c r="F418" s="29">
        <f>F419</f>
        <v>2606.6</v>
      </c>
      <c r="G418" s="130">
        <f>G419</f>
        <v>2534.2500399999999</v>
      </c>
      <c r="H418" s="136">
        <f t="shared" si="15"/>
        <v>97.224355098595865</v>
      </c>
    </row>
    <row r="419" spans="1:8" s="66" customFormat="1" ht="13" hidden="1" x14ac:dyDescent="0.25">
      <c r="A419" s="69">
        <v>411</v>
      </c>
      <c r="B419" s="58">
        <v>702</v>
      </c>
      <c r="C419" s="55" t="s">
        <v>571</v>
      </c>
      <c r="D419" s="4" t="s">
        <v>90</v>
      </c>
      <c r="E419" s="91" t="s">
        <v>91</v>
      </c>
      <c r="F419" s="71">
        <v>2606.6</v>
      </c>
      <c r="G419" s="132">
        <v>2534.2500399999999</v>
      </c>
      <c r="H419" s="135">
        <f t="shared" si="15"/>
        <v>97.224355098595865</v>
      </c>
    </row>
    <row r="420" spans="1:8" s="66" customFormat="1" ht="26" hidden="1" x14ac:dyDescent="0.3">
      <c r="A420" s="69">
        <v>412</v>
      </c>
      <c r="B420" s="57">
        <v>702</v>
      </c>
      <c r="C420" s="33" t="s">
        <v>585</v>
      </c>
      <c r="D420" s="2"/>
      <c r="E420" s="85" t="s">
        <v>586</v>
      </c>
      <c r="F420" s="29">
        <f>F421</f>
        <v>13624.1</v>
      </c>
      <c r="G420" s="130">
        <f>G421</f>
        <v>13624.110720000001</v>
      </c>
      <c r="H420" s="136">
        <f t="shared" si="15"/>
        <v>100.00007868409656</v>
      </c>
    </row>
    <row r="421" spans="1:8" s="66" customFormat="1" ht="26" hidden="1" x14ac:dyDescent="0.25">
      <c r="A421" s="69">
        <v>413</v>
      </c>
      <c r="B421" s="58">
        <v>702</v>
      </c>
      <c r="C421" s="55" t="s">
        <v>585</v>
      </c>
      <c r="D421" s="55" t="s">
        <v>78</v>
      </c>
      <c r="E421" s="91" t="s">
        <v>77</v>
      </c>
      <c r="F421" s="71">
        <f>15544.7-1920.6</f>
        <v>13624.1</v>
      </c>
      <c r="G421" s="132">
        <v>13624.110720000001</v>
      </c>
      <c r="H421" s="135">
        <f t="shared" si="15"/>
        <v>100.00007868409656</v>
      </c>
    </row>
    <row r="422" spans="1:8" s="66" customFormat="1" ht="52" hidden="1" x14ac:dyDescent="0.3">
      <c r="A422" s="69">
        <v>414</v>
      </c>
      <c r="B422" s="57">
        <v>702</v>
      </c>
      <c r="C422" s="33" t="s">
        <v>446</v>
      </c>
      <c r="D422" s="2"/>
      <c r="E422" s="85" t="s">
        <v>485</v>
      </c>
      <c r="F422" s="29">
        <f>F423</f>
        <v>3000</v>
      </c>
      <c r="G422" s="130">
        <f>G423</f>
        <v>3000</v>
      </c>
      <c r="H422" s="136">
        <f t="shared" si="15"/>
        <v>100</v>
      </c>
    </row>
    <row r="423" spans="1:8" s="66" customFormat="1" ht="13" hidden="1" x14ac:dyDescent="0.25">
      <c r="A423" s="69">
        <v>415</v>
      </c>
      <c r="B423" s="58">
        <v>702</v>
      </c>
      <c r="C423" s="55" t="s">
        <v>446</v>
      </c>
      <c r="D423" s="4" t="s">
        <v>90</v>
      </c>
      <c r="E423" s="91" t="s">
        <v>91</v>
      </c>
      <c r="F423" s="65">
        <v>3000</v>
      </c>
      <c r="G423" s="131">
        <v>3000</v>
      </c>
      <c r="H423" s="135">
        <f t="shared" si="15"/>
        <v>100</v>
      </c>
    </row>
    <row r="424" spans="1:8" ht="39" hidden="1" x14ac:dyDescent="0.3">
      <c r="A424" s="69">
        <v>416</v>
      </c>
      <c r="B424" s="1">
        <v>702</v>
      </c>
      <c r="C424" s="2" t="s">
        <v>439</v>
      </c>
      <c r="D424" s="4"/>
      <c r="E424" s="92" t="s">
        <v>751</v>
      </c>
      <c r="F424" s="29">
        <f>F425</f>
        <v>10795.4</v>
      </c>
      <c r="G424" s="130">
        <f>G425</f>
        <v>10738.77175</v>
      </c>
      <c r="H424" s="136">
        <f t="shared" si="15"/>
        <v>99.475440928543648</v>
      </c>
    </row>
    <row r="425" spans="1:8" ht="39" hidden="1" x14ac:dyDescent="0.3">
      <c r="A425" s="69">
        <v>417</v>
      </c>
      <c r="B425" s="1">
        <v>702</v>
      </c>
      <c r="C425" s="2" t="s">
        <v>440</v>
      </c>
      <c r="D425" s="4"/>
      <c r="E425" s="85" t="s">
        <v>456</v>
      </c>
      <c r="F425" s="29">
        <f>F426</f>
        <v>10795.4</v>
      </c>
      <c r="G425" s="130">
        <f>G426</f>
        <v>10738.77175</v>
      </c>
      <c r="H425" s="136">
        <f t="shared" si="15"/>
        <v>99.475440928543648</v>
      </c>
    </row>
    <row r="426" spans="1:8" ht="13" hidden="1" x14ac:dyDescent="0.25">
      <c r="A426" s="69">
        <v>418</v>
      </c>
      <c r="B426" s="3">
        <v>702</v>
      </c>
      <c r="C426" s="4" t="s">
        <v>440</v>
      </c>
      <c r="D426" s="4" t="s">
        <v>90</v>
      </c>
      <c r="E426" s="91" t="s">
        <v>91</v>
      </c>
      <c r="F426" s="65">
        <f>12526.8-1869+137.6</f>
        <v>10795.4</v>
      </c>
      <c r="G426" s="131">
        <v>10738.77175</v>
      </c>
      <c r="H426" s="135">
        <f t="shared" si="15"/>
        <v>99.475440928543648</v>
      </c>
    </row>
    <row r="427" spans="1:8" ht="13" hidden="1" x14ac:dyDescent="0.3">
      <c r="A427" s="69">
        <v>419</v>
      </c>
      <c r="B427" s="100">
        <v>702</v>
      </c>
      <c r="C427" s="96" t="s">
        <v>189</v>
      </c>
      <c r="D427" s="96"/>
      <c r="E427" s="102" t="s">
        <v>156</v>
      </c>
      <c r="F427" s="29">
        <f>F428</f>
        <v>1966</v>
      </c>
      <c r="G427" s="130">
        <f>G428</f>
        <v>1966</v>
      </c>
      <c r="H427" s="136">
        <f t="shared" si="15"/>
        <v>100</v>
      </c>
    </row>
    <row r="428" spans="1:8" ht="52" hidden="1" x14ac:dyDescent="0.3">
      <c r="A428" s="69">
        <v>420</v>
      </c>
      <c r="B428" s="87">
        <v>702</v>
      </c>
      <c r="C428" s="63" t="s">
        <v>730</v>
      </c>
      <c r="D428" s="2"/>
      <c r="E428" s="92" t="s">
        <v>735</v>
      </c>
      <c r="F428" s="29">
        <f>F429</f>
        <v>1966</v>
      </c>
      <c r="G428" s="130">
        <f>G429</f>
        <v>1966</v>
      </c>
      <c r="H428" s="136">
        <f t="shared" si="15"/>
        <v>100</v>
      </c>
    </row>
    <row r="429" spans="1:8" ht="13" hidden="1" x14ac:dyDescent="0.25">
      <c r="A429" s="69">
        <v>421</v>
      </c>
      <c r="B429" s="3">
        <v>702</v>
      </c>
      <c r="C429" s="4" t="s">
        <v>730</v>
      </c>
      <c r="D429" s="4" t="s">
        <v>90</v>
      </c>
      <c r="E429" s="91" t="s">
        <v>91</v>
      </c>
      <c r="F429" s="71">
        <v>1966</v>
      </c>
      <c r="G429" s="132">
        <v>1966</v>
      </c>
      <c r="H429" s="135">
        <f t="shared" si="15"/>
        <v>100</v>
      </c>
    </row>
    <row r="430" spans="1:8" s="21" customFormat="1" ht="13" x14ac:dyDescent="0.3">
      <c r="A430" s="69">
        <v>32</v>
      </c>
      <c r="B430" s="88">
        <v>703</v>
      </c>
      <c r="C430" s="10"/>
      <c r="D430" s="2"/>
      <c r="E430" s="91" t="s">
        <v>354</v>
      </c>
      <c r="F430" s="65">
        <f>F431+F446</f>
        <v>17298.8</v>
      </c>
      <c r="G430" s="131">
        <f>G431+G446</f>
        <v>17213.860710000001</v>
      </c>
      <c r="H430" s="120">
        <f t="shared" si="15"/>
        <v>99.508987386408307</v>
      </c>
    </row>
    <row r="431" spans="1:8" s="21" customFormat="1" ht="39" hidden="1" x14ac:dyDescent="0.3">
      <c r="A431" s="69">
        <v>423</v>
      </c>
      <c r="B431" s="87">
        <v>703</v>
      </c>
      <c r="C431" s="2" t="s">
        <v>279</v>
      </c>
      <c r="D431" s="2"/>
      <c r="E431" s="92" t="s">
        <v>744</v>
      </c>
      <c r="F431" s="29">
        <f>F432+F443</f>
        <v>16798.8</v>
      </c>
      <c r="G431" s="130">
        <f>G432+G443</f>
        <v>16713.860710000001</v>
      </c>
      <c r="H431" s="136">
        <f t="shared" si="15"/>
        <v>99.494372871871803</v>
      </c>
    </row>
    <row r="432" spans="1:8" s="21" customFormat="1" ht="39" hidden="1" x14ac:dyDescent="0.3">
      <c r="A432" s="69">
        <v>424</v>
      </c>
      <c r="B432" s="87">
        <v>703</v>
      </c>
      <c r="C432" s="2" t="s">
        <v>290</v>
      </c>
      <c r="D432" s="2"/>
      <c r="E432" s="92" t="s">
        <v>127</v>
      </c>
      <c r="F432" s="29">
        <f>F441+F433+F436+F438</f>
        <v>16511.8</v>
      </c>
      <c r="G432" s="130">
        <f>G441+G433+G436+G438</f>
        <v>16426.860710000001</v>
      </c>
      <c r="H432" s="136">
        <f t="shared" si="15"/>
        <v>99.485584309402981</v>
      </c>
    </row>
    <row r="433" spans="1:8" s="21" customFormat="1" ht="13" hidden="1" x14ac:dyDescent="0.3">
      <c r="A433" s="69">
        <v>425</v>
      </c>
      <c r="B433" s="57">
        <v>703</v>
      </c>
      <c r="C433" s="2" t="s">
        <v>291</v>
      </c>
      <c r="D433" s="2"/>
      <c r="E433" s="85" t="s">
        <v>129</v>
      </c>
      <c r="F433" s="29">
        <f>F434+F435</f>
        <v>4555</v>
      </c>
      <c r="G433" s="130">
        <f>G434+G435</f>
        <v>4555</v>
      </c>
      <c r="H433" s="136">
        <f t="shared" si="15"/>
        <v>100</v>
      </c>
    </row>
    <row r="434" spans="1:8" s="21" customFormat="1" ht="13" hidden="1" x14ac:dyDescent="0.3">
      <c r="A434" s="69">
        <v>426</v>
      </c>
      <c r="B434" s="58">
        <v>703</v>
      </c>
      <c r="C434" s="4" t="s">
        <v>291</v>
      </c>
      <c r="D434" s="4" t="s">
        <v>44</v>
      </c>
      <c r="E434" s="91" t="s">
        <v>45</v>
      </c>
      <c r="F434" s="65">
        <v>4400</v>
      </c>
      <c r="G434" s="131">
        <v>4400</v>
      </c>
      <c r="H434" s="135">
        <f t="shared" si="15"/>
        <v>100</v>
      </c>
    </row>
    <row r="435" spans="1:8" s="21" customFormat="1" ht="26" hidden="1" x14ac:dyDescent="0.3">
      <c r="A435" s="69">
        <v>427</v>
      </c>
      <c r="B435" s="58">
        <v>703</v>
      </c>
      <c r="C435" s="4" t="s">
        <v>291</v>
      </c>
      <c r="D435" s="4">
        <v>240</v>
      </c>
      <c r="E435" s="91" t="s">
        <v>77</v>
      </c>
      <c r="F435" s="65">
        <f>65+90</f>
        <v>155</v>
      </c>
      <c r="G435" s="131">
        <v>155</v>
      </c>
      <c r="H435" s="135">
        <f t="shared" si="15"/>
        <v>100</v>
      </c>
    </row>
    <row r="436" spans="1:8" s="21" customFormat="1" ht="36" hidden="1" customHeight="1" x14ac:dyDescent="0.3">
      <c r="A436" s="69">
        <v>428</v>
      </c>
      <c r="B436" s="57">
        <v>703</v>
      </c>
      <c r="C436" s="2" t="s">
        <v>380</v>
      </c>
      <c r="D436" s="4"/>
      <c r="E436" s="85" t="s">
        <v>447</v>
      </c>
      <c r="F436" s="29">
        <f>F437</f>
        <v>433.8</v>
      </c>
      <c r="G436" s="130">
        <f>G437</f>
        <v>408.60082999999997</v>
      </c>
      <c r="H436" s="136">
        <f t="shared" si="15"/>
        <v>94.191062701705846</v>
      </c>
    </row>
    <row r="437" spans="1:8" s="21" customFormat="1" ht="13" hidden="1" x14ac:dyDescent="0.3">
      <c r="A437" s="69">
        <v>429</v>
      </c>
      <c r="B437" s="58">
        <v>703</v>
      </c>
      <c r="C437" s="4" t="s">
        <v>380</v>
      </c>
      <c r="D437" s="4" t="s">
        <v>90</v>
      </c>
      <c r="E437" s="91" t="s">
        <v>91</v>
      </c>
      <c r="F437" s="65">
        <v>433.8</v>
      </c>
      <c r="G437" s="131">
        <v>408.60082999999997</v>
      </c>
      <c r="H437" s="135">
        <f t="shared" si="15"/>
        <v>94.191062701705846</v>
      </c>
    </row>
    <row r="438" spans="1:8" s="21" customFormat="1" ht="27" hidden="1" customHeight="1" x14ac:dyDescent="0.3">
      <c r="A438" s="69">
        <v>430</v>
      </c>
      <c r="B438" s="57">
        <v>703</v>
      </c>
      <c r="C438" s="2" t="s">
        <v>477</v>
      </c>
      <c r="D438" s="4"/>
      <c r="E438" s="85" t="s">
        <v>476</v>
      </c>
      <c r="F438" s="29">
        <f>F439+F440</f>
        <v>773</v>
      </c>
      <c r="G438" s="130">
        <f>G439+G440</f>
        <v>713.25987999999995</v>
      </c>
      <c r="H438" s="136">
        <f t="shared" si="15"/>
        <v>92.271653298835702</v>
      </c>
    </row>
    <row r="439" spans="1:8" s="21" customFormat="1" ht="13" hidden="1" x14ac:dyDescent="0.3">
      <c r="A439" s="69">
        <v>431</v>
      </c>
      <c r="B439" s="58">
        <v>703</v>
      </c>
      <c r="C439" s="4" t="s">
        <v>477</v>
      </c>
      <c r="D439" s="4" t="s">
        <v>90</v>
      </c>
      <c r="E439" s="91" t="s">
        <v>91</v>
      </c>
      <c r="F439" s="65">
        <v>648</v>
      </c>
      <c r="G439" s="131">
        <v>612.46002999999996</v>
      </c>
      <c r="H439" s="135">
        <f t="shared" si="15"/>
        <v>94.515436728395059</v>
      </c>
    </row>
    <row r="440" spans="1:8" s="21" customFormat="1" ht="26" hidden="1" x14ac:dyDescent="0.3">
      <c r="A440" s="69">
        <v>432</v>
      </c>
      <c r="B440" s="58">
        <v>703</v>
      </c>
      <c r="C440" s="4" t="s">
        <v>477</v>
      </c>
      <c r="D440" s="4" t="s">
        <v>72</v>
      </c>
      <c r="E440" s="91" t="s">
        <v>712</v>
      </c>
      <c r="F440" s="65">
        <v>125</v>
      </c>
      <c r="G440" s="131">
        <v>100.79985000000001</v>
      </c>
      <c r="H440" s="135">
        <f t="shared" si="15"/>
        <v>80.639880000000005</v>
      </c>
    </row>
    <row r="441" spans="1:8" s="21" customFormat="1" ht="91" hidden="1" x14ac:dyDescent="0.3">
      <c r="A441" s="69">
        <v>433</v>
      </c>
      <c r="B441" s="57">
        <v>703</v>
      </c>
      <c r="C441" s="33" t="s">
        <v>435</v>
      </c>
      <c r="D441" s="2"/>
      <c r="E441" s="85" t="s">
        <v>97</v>
      </c>
      <c r="F441" s="41">
        <f>F442</f>
        <v>10750</v>
      </c>
      <c r="G441" s="133">
        <f>G442</f>
        <v>10750</v>
      </c>
      <c r="H441" s="136">
        <f t="shared" si="15"/>
        <v>100</v>
      </c>
    </row>
    <row r="442" spans="1:8" s="21" customFormat="1" ht="13" hidden="1" x14ac:dyDescent="0.3">
      <c r="A442" s="69">
        <v>434</v>
      </c>
      <c r="B442" s="58">
        <v>703</v>
      </c>
      <c r="C442" s="4" t="s">
        <v>435</v>
      </c>
      <c r="D442" s="4" t="s">
        <v>90</v>
      </c>
      <c r="E442" s="91" t="s">
        <v>91</v>
      </c>
      <c r="F442" s="71">
        <v>10750</v>
      </c>
      <c r="G442" s="132">
        <v>10750</v>
      </c>
      <c r="H442" s="135">
        <f t="shared" si="15"/>
        <v>100</v>
      </c>
    </row>
    <row r="443" spans="1:8" s="21" customFormat="1" ht="39" hidden="1" x14ac:dyDescent="0.3">
      <c r="A443" s="69">
        <v>435</v>
      </c>
      <c r="B443" s="57">
        <v>703</v>
      </c>
      <c r="C443" s="2" t="s">
        <v>283</v>
      </c>
      <c r="D443" s="2"/>
      <c r="E443" s="92" t="s">
        <v>186</v>
      </c>
      <c r="F443" s="29">
        <f>F444</f>
        <v>287</v>
      </c>
      <c r="G443" s="130">
        <f>G444</f>
        <v>287</v>
      </c>
      <c r="H443" s="136">
        <f t="shared" si="15"/>
        <v>100</v>
      </c>
    </row>
    <row r="444" spans="1:8" s="21" customFormat="1" ht="26" hidden="1" x14ac:dyDescent="0.3">
      <c r="A444" s="69">
        <v>436</v>
      </c>
      <c r="B444" s="57">
        <v>703</v>
      </c>
      <c r="C444" s="33" t="s">
        <v>544</v>
      </c>
      <c r="D444" s="2"/>
      <c r="E444" s="85" t="s">
        <v>545</v>
      </c>
      <c r="F444" s="29">
        <f>F445</f>
        <v>287</v>
      </c>
      <c r="G444" s="130">
        <f>G445</f>
        <v>287</v>
      </c>
      <c r="H444" s="136">
        <f t="shared" si="15"/>
        <v>100</v>
      </c>
    </row>
    <row r="445" spans="1:8" s="21" customFormat="1" ht="13" hidden="1" x14ac:dyDescent="0.3">
      <c r="A445" s="69">
        <v>437</v>
      </c>
      <c r="B445" s="58">
        <v>703</v>
      </c>
      <c r="C445" s="55" t="s">
        <v>544</v>
      </c>
      <c r="D445" s="4" t="s">
        <v>90</v>
      </c>
      <c r="E445" s="91" t="s">
        <v>91</v>
      </c>
      <c r="F445" s="65">
        <v>287</v>
      </c>
      <c r="G445" s="131">
        <v>287</v>
      </c>
      <c r="H445" s="135">
        <f t="shared" si="15"/>
        <v>100</v>
      </c>
    </row>
    <row r="446" spans="1:8" s="21" customFormat="1" ht="13" hidden="1" x14ac:dyDescent="0.3">
      <c r="A446" s="69">
        <v>438</v>
      </c>
      <c r="B446" s="57">
        <v>703</v>
      </c>
      <c r="C446" s="2" t="s">
        <v>189</v>
      </c>
      <c r="D446" s="2"/>
      <c r="E446" s="85" t="s">
        <v>156</v>
      </c>
      <c r="F446" s="29">
        <f>F447+F449</f>
        <v>500</v>
      </c>
      <c r="G446" s="130">
        <f>G447+G449</f>
        <v>500</v>
      </c>
      <c r="H446" s="136">
        <f t="shared" si="15"/>
        <v>100</v>
      </c>
    </row>
    <row r="447" spans="1:8" s="21" customFormat="1" ht="26" hidden="1" x14ac:dyDescent="0.3">
      <c r="A447" s="69">
        <v>439</v>
      </c>
      <c r="B447" s="57">
        <v>703</v>
      </c>
      <c r="C447" s="33" t="s">
        <v>706</v>
      </c>
      <c r="D447" s="4"/>
      <c r="E447" s="85" t="s">
        <v>708</v>
      </c>
      <c r="F447" s="29">
        <f>F448</f>
        <v>310</v>
      </c>
      <c r="G447" s="130">
        <f>G448</f>
        <v>310</v>
      </c>
      <c r="H447" s="136">
        <f t="shared" si="15"/>
        <v>100</v>
      </c>
    </row>
    <row r="448" spans="1:8" s="21" customFormat="1" ht="13" hidden="1" x14ac:dyDescent="0.3">
      <c r="A448" s="69">
        <v>440</v>
      </c>
      <c r="B448" s="58">
        <v>703</v>
      </c>
      <c r="C448" s="55" t="s">
        <v>706</v>
      </c>
      <c r="D448" s="4" t="s">
        <v>90</v>
      </c>
      <c r="E448" s="91" t="s">
        <v>91</v>
      </c>
      <c r="F448" s="65">
        <v>310</v>
      </c>
      <c r="G448" s="131">
        <v>310</v>
      </c>
      <c r="H448" s="135">
        <f t="shared" si="15"/>
        <v>100</v>
      </c>
    </row>
    <row r="449" spans="1:8" s="21" customFormat="1" ht="26" hidden="1" x14ac:dyDescent="0.3">
      <c r="A449" s="69">
        <v>441</v>
      </c>
      <c r="B449" s="57">
        <v>703</v>
      </c>
      <c r="C449" s="33" t="s">
        <v>707</v>
      </c>
      <c r="D449" s="4"/>
      <c r="E449" s="85" t="s">
        <v>709</v>
      </c>
      <c r="F449" s="29">
        <f>F450</f>
        <v>190</v>
      </c>
      <c r="G449" s="130">
        <f>G450</f>
        <v>190</v>
      </c>
      <c r="H449" s="136">
        <f t="shared" si="15"/>
        <v>100</v>
      </c>
    </row>
    <row r="450" spans="1:8" s="21" customFormat="1" ht="13" hidden="1" x14ac:dyDescent="0.3">
      <c r="A450" s="69">
        <v>442</v>
      </c>
      <c r="B450" s="58">
        <v>703</v>
      </c>
      <c r="C450" s="55" t="s">
        <v>707</v>
      </c>
      <c r="D450" s="4" t="s">
        <v>90</v>
      </c>
      <c r="E450" s="91" t="s">
        <v>91</v>
      </c>
      <c r="F450" s="65">
        <v>190</v>
      </c>
      <c r="G450" s="131">
        <v>190</v>
      </c>
      <c r="H450" s="135">
        <f t="shared" si="15"/>
        <v>100</v>
      </c>
    </row>
    <row r="451" spans="1:8" s="21" customFormat="1" ht="13" x14ac:dyDescent="0.3">
      <c r="A451" s="69">
        <v>33</v>
      </c>
      <c r="B451" s="58">
        <v>707</v>
      </c>
      <c r="C451" s="2"/>
      <c r="D451" s="2"/>
      <c r="E451" s="7" t="s">
        <v>523</v>
      </c>
      <c r="F451" s="65">
        <f>F452</f>
        <v>5413.7999999999993</v>
      </c>
      <c r="G451" s="131">
        <f>G452</f>
        <v>5392.7002799999991</v>
      </c>
      <c r="H451" s="120">
        <f t="shared" si="15"/>
        <v>99.610260445528084</v>
      </c>
    </row>
    <row r="452" spans="1:8" s="21" customFormat="1" ht="39" hidden="1" x14ac:dyDescent="0.3">
      <c r="A452" s="69">
        <v>444</v>
      </c>
      <c r="B452" s="57">
        <v>707</v>
      </c>
      <c r="C452" s="2" t="s">
        <v>279</v>
      </c>
      <c r="D452" s="2"/>
      <c r="E452" s="92" t="s">
        <v>744</v>
      </c>
      <c r="F452" s="29">
        <f>F453+F466</f>
        <v>5413.7999999999993</v>
      </c>
      <c r="G452" s="130">
        <f>G453+G466</f>
        <v>5392.7002799999991</v>
      </c>
      <c r="H452" s="136">
        <f t="shared" si="15"/>
        <v>99.610260445528084</v>
      </c>
    </row>
    <row r="453" spans="1:8" s="21" customFormat="1" ht="26" hidden="1" x14ac:dyDescent="0.3">
      <c r="A453" s="69">
        <v>445</v>
      </c>
      <c r="B453" s="57">
        <v>707</v>
      </c>
      <c r="C453" s="2" t="s">
        <v>463</v>
      </c>
      <c r="D453" s="2"/>
      <c r="E453" s="92" t="s">
        <v>130</v>
      </c>
      <c r="F453" s="29">
        <f>F456+F454+F458+F460+F464+F462</f>
        <v>5081.7999999999993</v>
      </c>
      <c r="G453" s="130">
        <f>G456+G454+G458+G460+G464+G462</f>
        <v>5060.7002799999991</v>
      </c>
      <c r="H453" s="136">
        <f t="shared" si="15"/>
        <v>99.58479829981502</v>
      </c>
    </row>
    <row r="454" spans="1:8" s="21" customFormat="1" ht="39" hidden="1" x14ac:dyDescent="0.3">
      <c r="A454" s="69">
        <v>446</v>
      </c>
      <c r="B454" s="9">
        <v>707</v>
      </c>
      <c r="C454" s="10" t="s">
        <v>460</v>
      </c>
      <c r="D454" s="2"/>
      <c r="E454" s="85" t="s">
        <v>131</v>
      </c>
      <c r="F454" s="29">
        <f>F455</f>
        <v>850</v>
      </c>
      <c r="G454" s="130">
        <f>G455</f>
        <v>835.32344000000001</v>
      </c>
      <c r="H454" s="136">
        <f t="shared" si="15"/>
        <v>98.273345882352942</v>
      </c>
    </row>
    <row r="455" spans="1:8" ht="13" hidden="1" x14ac:dyDescent="0.25">
      <c r="A455" s="69">
        <v>447</v>
      </c>
      <c r="B455" s="11">
        <v>707</v>
      </c>
      <c r="C455" s="12" t="s">
        <v>460</v>
      </c>
      <c r="D455" s="4" t="s">
        <v>90</v>
      </c>
      <c r="E455" s="91" t="s">
        <v>91</v>
      </c>
      <c r="F455" s="65">
        <v>850</v>
      </c>
      <c r="G455" s="131">
        <v>835.32344000000001</v>
      </c>
      <c r="H455" s="135">
        <f t="shared" si="15"/>
        <v>98.273345882352942</v>
      </c>
    </row>
    <row r="456" spans="1:8" ht="30.65" hidden="1" customHeight="1" x14ac:dyDescent="0.3">
      <c r="A456" s="69">
        <v>448</v>
      </c>
      <c r="B456" s="57">
        <v>707</v>
      </c>
      <c r="C456" s="2" t="s">
        <v>461</v>
      </c>
      <c r="D456" s="2"/>
      <c r="E456" s="85" t="s">
        <v>141</v>
      </c>
      <c r="F456" s="29">
        <f>F457</f>
        <v>2738.4</v>
      </c>
      <c r="G456" s="130">
        <f>G457</f>
        <v>2731.9768399999998</v>
      </c>
      <c r="H456" s="136">
        <f t="shared" si="15"/>
        <v>99.765441133508602</v>
      </c>
    </row>
    <row r="457" spans="1:8" ht="13" hidden="1" x14ac:dyDescent="0.25">
      <c r="A457" s="69">
        <v>449</v>
      </c>
      <c r="B457" s="58">
        <v>707</v>
      </c>
      <c r="C457" s="4" t="s">
        <v>461</v>
      </c>
      <c r="D457" s="4" t="s">
        <v>90</v>
      </c>
      <c r="E457" s="91" t="s">
        <v>91</v>
      </c>
      <c r="F457" s="65">
        <f>2670-17.9+86.3-1200+1200</f>
        <v>2738.4</v>
      </c>
      <c r="G457" s="131">
        <v>2731.9768399999998</v>
      </c>
      <c r="H457" s="135">
        <f t="shared" si="15"/>
        <v>99.765441133508602</v>
      </c>
    </row>
    <row r="458" spans="1:8" ht="13" hidden="1" x14ac:dyDescent="0.3">
      <c r="A458" s="69">
        <v>450</v>
      </c>
      <c r="B458" s="57">
        <v>707</v>
      </c>
      <c r="C458" s="2" t="s">
        <v>575</v>
      </c>
      <c r="D458" s="2"/>
      <c r="E458" s="85" t="s">
        <v>576</v>
      </c>
      <c r="F458" s="29">
        <f>F459</f>
        <v>626</v>
      </c>
      <c r="G458" s="130">
        <f>G459</f>
        <v>626</v>
      </c>
      <c r="H458" s="136">
        <f t="shared" ref="H458:H521" si="16">G458/F458*100</f>
        <v>100</v>
      </c>
    </row>
    <row r="459" spans="1:8" ht="13" hidden="1" x14ac:dyDescent="0.25">
      <c r="A459" s="69">
        <v>451</v>
      </c>
      <c r="B459" s="58">
        <v>707</v>
      </c>
      <c r="C459" s="4" t="s">
        <v>575</v>
      </c>
      <c r="D459" s="4" t="s">
        <v>90</v>
      </c>
      <c r="E459" s="91" t="s">
        <v>91</v>
      </c>
      <c r="F459" s="71">
        <v>626</v>
      </c>
      <c r="G459" s="132">
        <v>626</v>
      </c>
      <c r="H459" s="135">
        <f t="shared" si="16"/>
        <v>100</v>
      </c>
    </row>
    <row r="460" spans="1:8" ht="26" hidden="1" x14ac:dyDescent="0.3">
      <c r="A460" s="69">
        <v>452</v>
      </c>
      <c r="B460" s="57">
        <v>707</v>
      </c>
      <c r="C460" s="2" t="s">
        <v>577</v>
      </c>
      <c r="D460" s="2"/>
      <c r="E460" s="85" t="s">
        <v>578</v>
      </c>
      <c r="F460" s="29">
        <f>F461</f>
        <v>270</v>
      </c>
      <c r="G460" s="130">
        <f>G461</f>
        <v>270</v>
      </c>
      <c r="H460" s="136">
        <f t="shared" si="16"/>
        <v>100</v>
      </c>
    </row>
    <row r="461" spans="1:8" ht="13" hidden="1" x14ac:dyDescent="0.25">
      <c r="A461" s="69">
        <v>453</v>
      </c>
      <c r="B461" s="58">
        <v>707</v>
      </c>
      <c r="C461" s="4" t="s">
        <v>577</v>
      </c>
      <c r="D461" s="4" t="s">
        <v>90</v>
      </c>
      <c r="E461" s="91" t="s">
        <v>91</v>
      </c>
      <c r="F461" s="71">
        <f>243.1+26.9</f>
        <v>270</v>
      </c>
      <c r="G461" s="132">
        <v>270</v>
      </c>
      <c r="H461" s="135">
        <f t="shared" si="16"/>
        <v>100</v>
      </c>
    </row>
    <row r="462" spans="1:8" ht="26" hidden="1" x14ac:dyDescent="0.3">
      <c r="A462" s="69">
        <v>454</v>
      </c>
      <c r="B462" s="57">
        <v>707</v>
      </c>
      <c r="C462" s="2" t="s">
        <v>593</v>
      </c>
      <c r="D462" s="2"/>
      <c r="E462" s="92" t="s">
        <v>605</v>
      </c>
      <c r="F462" s="29">
        <f>F463</f>
        <v>417.4</v>
      </c>
      <c r="G462" s="130">
        <f>G463</f>
        <v>417.4</v>
      </c>
      <c r="H462" s="136">
        <f t="shared" si="16"/>
        <v>100</v>
      </c>
    </row>
    <row r="463" spans="1:8" ht="13" hidden="1" x14ac:dyDescent="0.25">
      <c r="A463" s="69">
        <v>455</v>
      </c>
      <c r="B463" s="58">
        <v>707</v>
      </c>
      <c r="C463" s="4" t="s">
        <v>593</v>
      </c>
      <c r="D463" s="4" t="s">
        <v>90</v>
      </c>
      <c r="E463" s="91" t="s">
        <v>91</v>
      </c>
      <c r="F463" s="65">
        <v>417.4</v>
      </c>
      <c r="G463" s="131">
        <v>417.4</v>
      </c>
      <c r="H463" s="135">
        <f t="shared" si="16"/>
        <v>100</v>
      </c>
    </row>
    <row r="464" spans="1:8" ht="39" hidden="1" x14ac:dyDescent="0.3">
      <c r="A464" s="69">
        <v>456</v>
      </c>
      <c r="B464" s="57">
        <v>707</v>
      </c>
      <c r="C464" s="2" t="s">
        <v>592</v>
      </c>
      <c r="D464" s="2"/>
      <c r="E464" s="92" t="s">
        <v>604</v>
      </c>
      <c r="F464" s="29">
        <f>F465</f>
        <v>180</v>
      </c>
      <c r="G464" s="130">
        <f>G465</f>
        <v>180</v>
      </c>
      <c r="H464" s="136">
        <f t="shared" si="16"/>
        <v>100</v>
      </c>
    </row>
    <row r="465" spans="1:8" ht="13" hidden="1" x14ac:dyDescent="0.25">
      <c r="A465" s="69">
        <v>457</v>
      </c>
      <c r="B465" s="58">
        <v>707</v>
      </c>
      <c r="C465" s="4" t="s">
        <v>592</v>
      </c>
      <c r="D465" s="4" t="s">
        <v>90</v>
      </c>
      <c r="E465" s="91" t="s">
        <v>91</v>
      </c>
      <c r="F465" s="65">
        <f>162.1+17.9</f>
        <v>180</v>
      </c>
      <c r="G465" s="131">
        <v>180</v>
      </c>
      <c r="H465" s="135">
        <f t="shared" si="16"/>
        <v>100</v>
      </c>
    </row>
    <row r="466" spans="1:8" ht="26" hidden="1" x14ac:dyDescent="0.3">
      <c r="A466" s="69">
        <v>458</v>
      </c>
      <c r="B466" s="57">
        <v>707</v>
      </c>
      <c r="C466" s="2" t="s">
        <v>464</v>
      </c>
      <c r="D466" s="2"/>
      <c r="E466" s="92" t="s">
        <v>142</v>
      </c>
      <c r="F466" s="29">
        <f>F467+F469+F471</f>
        <v>332</v>
      </c>
      <c r="G466" s="130">
        <f>G467+G469+G471</f>
        <v>332</v>
      </c>
      <c r="H466" s="136">
        <f t="shared" si="16"/>
        <v>100</v>
      </c>
    </row>
    <row r="467" spans="1:8" ht="26" hidden="1" x14ac:dyDescent="0.3">
      <c r="A467" s="69">
        <v>459</v>
      </c>
      <c r="B467" s="57">
        <v>707</v>
      </c>
      <c r="C467" s="2" t="s">
        <v>462</v>
      </c>
      <c r="D467" s="2"/>
      <c r="E467" s="85" t="s">
        <v>143</v>
      </c>
      <c r="F467" s="29">
        <f>F468</f>
        <v>20</v>
      </c>
      <c r="G467" s="130">
        <f>G468</f>
        <v>20</v>
      </c>
      <c r="H467" s="136">
        <f t="shared" si="16"/>
        <v>100</v>
      </c>
    </row>
    <row r="468" spans="1:8" s="21" customFormat="1" ht="13" hidden="1" x14ac:dyDescent="0.3">
      <c r="A468" s="69">
        <v>460</v>
      </c>
      <c r="B468" s="58">
        <v>707</v>
      </c>
      <c r="C468" s="4" t="s">
        <v>462</v>
      </c>
      <c r="D468" s="4" t="s">
        <v>90</v>
      </c>
      <c r="E468" s="91" t="s">
        <v>91</v>
      </c>
      <c r="F468" s="65">
        <v>20</v>
      </c>
      <c r="G468" s="131">
        <v>20</v>
      </c>
      <c r="H468" s="135">
        <f t="shared" si="16"/>
        <v>100</v>
      </c>
    </row>
    <row r="469" spans="1:8" s="21" customFormat="1" ht="31.5" hidden="1" customHeight="1" x14ac:dyDescent="0.3">
      <c r="A469" s="69">
        <v>461</v>
      </c>
      <c r="B469" s="57">
        <v>707</v>
      </c>
      <c r="C469" s="2" t="s">
        <v>579</v>
      </c>
      <c r="D469" s="2"/>
      <c r="E469" s="85" t="s">
        <v>580</v>
      </c>
      <c r="F469" s="29">
        <f>F470</f>
        <v>187.1</v>
      </c>
      <c r="G469" s="130">
        <f>G470</f>
        <v>187.1</v>
      </c>
      <c r="H469" s="136">
        <f t="shared" si="16"/>
        <v>100</v>
      </c>
    </row>
    <row r="470" spans="1:8" s="21" customFormat="1" ht="13" hidden="1" x14ac:dyDescent="0.3">
      <c r="A470" s="69">
        <v>462</v>
      </c>
      <c r="B470" s="58">
        <v>707</v>
      </c>
      <c r="C470" s="4" t="s">
        <v>579</v>
      </c>
      <c r="D470" s="4" t="s">
        <v>90</v>
      </c>
      <c r="E470" s="91" t="s">
        <v>91</v>
      </c>
      <c r="F470" s="71">
        <v>187.1</v>
      </c>
      <c r="G470" s="132">
        <v>187.1</v>
      </c>
      <c r="H470" s="135">
        <f t="shared" si="16"/>
        <v>100</v>
      </c>
    </row>
    <row r="471" spans="1:8" s="21" customFormat="1" ht="39" hidden="1" x14ac:dyDescent="0.3">
      <c r="A471" s="69">
        <v>463</v>
      </c>
      <c r="B471" s="57">
        <v>707</v>
      </c>
      <c r="C471" s="2" t="s">
        <v>600</v>
      </c>
      <c r="D471" s="2"/>
      <c r="E471" s="92" t="s">
        <v>603</v>
      </c>
      <c r="F471" s="29">
        <f>F472</f>
        <v>124.9</v>
      </c>
      <c r="G471" s="130">
        <f>G472</f>
        <v>124.9</v>
      </c>
      <c r="H471" s="136">
        <f t="shared" si="16"/>
        <v>100</v>
      </c>
    </row>
    <row r="472" spans="1:8" s="21" customFormat="1" ht="13" hidden="1" x14ac:dyDescent="0.3">
      <c r="A472" s="69">
        <v>464</v>
      </c>
      <c r="B472" s="58">
        <v>707</v>
      </c>
      <c r="C472" s="4" t="s">
        <v>600</v>
      </c>
      <c r="D472" s="4" t="s">
        <v>90</v>
      </c>
      <c r="E472" s="91" t="s">
        <v>91</v>
      </c>
      <c r="F472" s="65">
        <v>124.9</v>
      </c>
      <c r="G472" s="131">
        <v>124.9</v>
      </c>
      <c r="H472" s="135">
        <f t="shared" si="16"/>
        <v>100</v>
      </c>
    </row>
    <row r="473" spans="1:8" s="21" customFormat="1" ht="13" x14ac:dyDescent="0.3">
      <c r="A473" s="69">
        <v>34</v>
      </c>
      <c r="B473" s="58">
        <v>709</v>
      </c>
      <c r="C473" s="2"/>
      <c r="D473" s="2"/>
      <c r="E473" s="91" t="s">
        <v>22</v>
      </c>
      <c r="F473" s="65">
        <f>F474+F513+F522+F528+F531</f>
        <v>75244.400000000009</v>
      </c>
      <c r="G473" s="131">
        <f>G474+G513+G522+G528+G531</f>
        <v>69370.888720000003</v>
      </c>
      <c r="H473" s="120">
        <f t="shared" si="16"/>
        <v>92.194088490306243</v>
      </c>
    </row>
    <row r="474" spans="1:8" s="21" customFormat="1" ht="39" hidden="1" x14ac:dyDescent="0.3">
      <c r="A474" s="69">
        <v>466</v>
      </c>
      <c r="B474" s="57">
        <v>709</v>
      </c>
      <c r="C474" s="2" t="s">
        <v>279</v>
      </c>
      <c r="D474" s="2"/>
      <c r="E474" s="92" t="s">
        <v>744</v>
      </c>
      <c r="F474" s="29">
        <f>F503+F478+F492+F475</f>
        <v>72866.600000000006</v>
      </c>
      <c r="G474" s="130">
        <f>G503+G478+G492+G475</f>
        <v>67001.993289999999</v>
      </c>
      <c r="H474" s="136">
        <f t="shared" si="16"/>
        <v>91.951584525694898</v>
      </c>
    </row>
    <row r="475" spans="1:8" s="21" customFormat="1" ht="26" hidden="1" x14ac:dyDescent="0.3">
      <c r="A475" s="69">
        <v>467</v>
      </c>
      <c r="B475" s="57">
        <v>709</v>
      </c>
      <c r="C475" s="2" t="s">
        <v>285</v>
      </c>
      <c r="D475" s="2"/>
      <c r="E475" s="92" t="s">
        <v>122</v>
      </c>
      <c r="F475" s="29">
        <f>F476</f>
        <v>5495.1</v>
      </c>
      <c r="G475" s="130">
        <f>G476</f>
        <v>5495.1</v>
      </c>
      <c r="H475" s="136">
        <f t="shared" si="16"/>
        <v>100</v>
      </c>
    </row>
    <row r="476" spans="1:8" s="21" customFormat="1" ht="52" hidden="1" x14ac:dyDescent="0.3">
      <c r="A476" s="69">
        <v>468</v>
      </c>
      <c r="B476" s="57">
        <v>709</v>
      </c>
      <c r="C476" s="2" t="s">
        <v>694</v>
      </c>
      <c r="D476" s="2"/>
      <c r="E476" s="85" t="s">
        <v>681</v>
      </c>
      <c r="F476" s="29">
        <f>F477</f>
        <v>5495.1</v>
      </c>
      <c r="G476" s="130">
        <f>G477</f>
        <v>5495.1</v>
      </c>
      <c r="H476" s="136">
        <f t="shared" si="16"/>
        <v>100</v>
      </c>
    </row>
    <row r="477" spans="1:8" s="21" customFormat="1" ht="13" hidden="1" x14ac:dyDescent="0.3">
      <c r="A477" s="69">
        <v>469</v>
      </c>
      <c r="B477" s="58">
        <v>709</v>
      </c>
      <c r="C477" s="4" t="s">
        <v>694</v>
      </c>
      <c r="D477" s="4" t="s">
        <v>90</v>
      </c>
      <c r="E477" s="91" t="s">
        <v>91</v>
      </c>
      <c r="F477" s="71">
        <v>5495.1</v>
      </c>
      <c r="G477" s="132">
        <v>5495.1</v>
      </c>
      <c r="H477" s="135">
        <f t="shared" si="16"/>
        <v>100</v>
      </c>
    </row>
    <row r="478" spans="1:8" ht="39" hidden="1" x14ac:dyDescent="0.3">
      <c r="A478" s="69">
        <v>470</v>
      </c>
      <c r="B478" s="57">
        <v>709</v>
      </c>
      <c r="C478" s="33" t="s">
        <v>290</v>
      </c>
      <c r="D478" s="2"/>
      <c r="E478" s="92" t="s">
        <v>127</v>
      </c>
      <c r="F478" s="29">
        <f>F483+F486+F490+F482+F479+F488</f>
        <v>25888</v>
      </c>
      <c r="G478" s="130">
        <f>G483+G486+G490+G482+G479+G488</f>
        <v>25854.704469999997</v>
      </c>
      <c r="H478" s="136">
        <f t="shared" si="16"/>
        <v>99.871386240729294</v>
      </c>
    </row>
    <row r="479" spans="1:8" ht="13" hidden="1" x14ac:dyDescent="0.3">
      <c r="A479" s="69">
        <v>471</v>
      </c>
      <c r="B479" s="57">
        <v>709</v>
      </c>
      <c r="C479" s="33" t="s">
        <v>291</v>
      </c>
      <c r="D479" s="2"/>
      <c r="E479" s="85" t="s">
        <v>129</v>
      </c>
      <c r="F479" s="29">
        <f>F480</f>
        <v>5294.5</v>
      </c>
      <c r="G479" s="130">
        <f>G480</f>
        <v>5293.1</v>
      </c>
      <c r="H479" s="136">
        <f t="shared" si="16"/>
        <v>99.973557465294178</v>
      </c>
    </row>
    <row r="480" spans="1:8" ht="13" hidden="1" x14ac:dyDescent="0.25">
      <c r="A480" s="69">
        <v>472</v>
      </c>
      <c r="B480" s="58">
        <v>709</v>
      </c>
      <c r="C480" s="55" t="s">
        <v>291</v>
      </c>
      <c r="D480" s="4" t="s">
        <v>90</v>
      </c>
      <c r="E480" s="91" t="s">
        <v>91</v>
      </c>
      <c r="F480" s="65">
        <f>3994+100.5-1000+1000+1200</f>
        <v>5294.5</v>
      </c>
      <c r="G480" s="131">
        <v>5293.1</v>
      </c>
      <c r="H480" s="135">
        <f t="shared" si="16"/>
        <v>99.973557465294178</v>
      </c>
    </row>
    <row r="481" spans="1:8" ht="26" hidden="1" x14ac:dyDescent="0.3">
      <c r="A481" s="69">
        <v>473</v>
      </c>
      <c r="B481" s="87">
        <v>709</v>
      </c>
      <c r="C481" s="82" t="s">
        <v>295</v>
      </c>
      <c r="D481" s="10"/>
      <c r="E481" s="85" t="s">
        <v>126</v>
      </c>
      <c r="F481" s="29">
        <f>F482</f>
        <v>1106.3</v>
      </c>
      <c r="G481" s="130">
        <f>G482</f>
        <v>1106.26127</v>
      </c>
      <c r="H481" s="136">
        <f t="shared" si="16"/>
        <v>99.996499141281745</v>
      </c>
    </row>
    <row r="482" spans="1:8" ht="13" hidden="1" x14ac:dyDescent="0.25">
      <c r="A482" s="69">
        <v>474</v>
      </c>
      <c r="B482" s="88">
        <v>709</v>
      </c>
      <c r="C482" s="12" t="s">
        <v>295</v>
      </c>
      <c r="D482" s="4" t="s">
        <v>90</v>
      </c>
      <c r="E482" s="91" t="s">
        <v>91</v>
      </c>
      <c r="F482" s="65">
        <f>1293.1-186.8</f>
        <v>1106.3</v>
      </c>
      <c r="G482" s="131">
        <v>1106.26127</v>
      </c>
      <c r="H482" s="135">
        <f t="shared" si="16"/>
        <v>99.996499141281745</v>
      </c>
    </row>
    <row r="483" spans="1:8" ht="66.650000000000006" hidden="1" customHeight="1" x14ac:dyDescent="0.3">
      <c r="A483" s="69">
        <v>475</v>
      </c>
      <c r="B483" s="57">
        <v>709</v>
      </c>
      <c r="C483" s="2" t="s">
        <v>379</v>
      </c>
      <c r="D483" s="4"/>
      <c r="E483" s="85" t="s">
        <v>530</v>
      </c>
      <c r="F483" s="29">
        <f>F484+F485</f>
        <v>1127.5</v>
      </c>
      <c r="G483" s="130">
        <f>G484+G485</f>
        <v>1127.5</v>
      </c>
      <c r="H483" s="136">
        <f t="shared" si="16"/>
        <v>100</v>
      </c>
    </row>
    <row r="484" spans="1:8" ht="26" hidden="1" x14ac:dyDescent="0.25">
      <c r="A484" s="69">
        <v>476</v>
      </c>
      <c r="B484" s="58">
        <v>709</v>
      </c>
      <c r="C484" s="4" t="s">
        <v>379</v>
      </c>
      <c r="D484" s="4" t="s">
        <v>78</v>
      </c>
      <c r="E484" s="91" t="s">
        <v>77</v>
      </c>
      <c r="F484" s="71">
        <v>63.8</v>
      </c>
      <c r="G484" s="132">
        <v>63.82</v>
      </c>
      <c r="H484" s="135">
        <f t="shared" si="16"/>
        <v>100.03134796238244</v>
      </c>
    </row>
    <row r="485" spans="1:8" s="21" customFormat="1" ht="13" hidden="1" x14ac:dyDescent="0.3">
      <c r="A485" s="69">
        <v>477</v>
      </c>
      <c r="B485" s="58">
        <v>709</v>
      </c>
      <c r="C485" s="4" t="s">
        <v>379</v>
      </c>
      <c r="D485" s="4" t="s">
        <v>90</v>
      </c>
      <c r="E485" s="91" t="s">
        <v>91</v>
      </c>
      <c r="F485" s="71">
        <v>1063.7</v>
      </c>
      <c r="G485" s="132">
        <v>1063.68</v>
      </c>
      <c r="H485" s="135">
        <f t="shared" si="16"/>
        <v>99.998119770612021</v>
      </c>
    </row>
    <row r="486" spans="1:8" ht="39" hidden="1" x14ac:dyDescent="0.3">
      <c r="A486" s="69">
        <v>478</v>
      </c>
      <c r="B486" s="57">
        <v>709</v>
      </c>
      <c r="C486" s="2" t="s">
        <v>206</v>
      </c>
      <c r="D486" s="4"/>
      <c r="E486" s="85" t="s">
        <v>529</v>
      </c>
      <c r="F486" s="29">
        <f>F487</f>
        <v>9389.7000000000007</v>
      </c>
      <c r="G486" s="130">
        <f>G487</f>
        <v>9388.7093000000004</v>
      </c>
      <c r="H486" s="136">
        <f t="shared" si="16"/>
        <v>99.989449077180311</v>
      </c>
    </row>
    <row r="487" spans="1:8" ht="13" hidden="1" x14ac:dyDescent="0.25">
      <c r="A487" s="69">
        <v>479</v>
      </c>
      <c r="B487" s="58">
        <v>709</v>
      </c>
      <c r="C487" s="4" t="s">
        <v>206</v>
      </c>
      <c r="D487" s="4" t="s">
        <v>90</v>
      </c>
      <c r="E487" s="91" t="s">
        <v>91</v>
      </c>
      <c r="F487" s="71">
        <v>9389.7000000000007</v>
      </c>
      <c r="G487" s="132">
        <v>9388.7093000000004</v>
      </c>
      <c r="H487" s="135">
        <f t="shared" si="16"/>
        <v>99.989449077180311</v>
      </c>
    </row>
    <row r="488" spans="1:8" ht="39" hidden="1" x14ac:dyDescent="0.3">
      <c r="A488" s="69">
        <v>480</v>
      </c>
      <c r="B488" s="57">
        <v>709</v>
      </c>
      <c r="C488" s="2" t="s">
        <v>684</v>
      </c>
      <c r="D488" s="4"/>
      <c r="E488" s="85" t="s">
        <v>685</v>
      </c>
      <c r="F488" s="65">
        <f>F489</f>
        <v>1970</v>
      </c>
      <c r="G488" s="131">
        <f>G489</f>
        <v>1969.25</v>
      </c>
      <c r="H488" s="136">
        <f t="shared" si="16"/>
        <v>99.961928934010146</v>
      </c>
    </row>
    <row r="489" spans="1:8" ht="13" hidden="1" x14ac:dyDescent="0.25">
      <c r="A489" s="69">
        <v>481</v>
      </c>
      <c r="B489" s="58">
        <v>709</v>
      </c>
      <c r="C489" s="4" t="s">
        <v>684</v>
      </c>
      <c r="D489" s="4" t="s">
        <v>90</v>
      </c>
      <c r="E489" s="91" t="s">
        <v>91</v>
      </c>
      <c r="F489" s="71">
        <v>1970</v>
      </c>
      <c r="G489" s="132">
        <v>1969.25</v>
      </c>
      <c r="H489" s="135">
        <f t="shared" si="16"/>
        <v>99.961928934010146</v>
      </c>
    </row>
    <row r="490" spans="1:8" ht="52" hidden="1" x14ac:dyDescent="0.3">
      <c r="A490" s="69">
        <v>482</v>
      </c>
      <c r="B490" s="87">
        <v>709</v>
      </c>
      <c r="C490" s="82" t="s">
        <v>610</v>
      </c>
      <c r="D490" s="10"/>
      <c r="E490" s="92" t="s">
        <v>663</v>
      </c>
      <c r="F490" s="29">
        <f>F491</f>
        <v>7000</v>
      </c>
      <c r="G490" s="130">
        <f>G491</f>
        <v>6969.8838999999998</v>
      </c>
      <c r="H490" s="136">
        <f t="shared" si="16"/>
        <v>99.569770000000005</v>
      </c>
    </row>
    <row r="491" spans="1:8" ht="13" hidden="1" x14ac:dyDescent="0.25">
      <c r="A491" s="69">
        <v>483</v>
      </c>
      <c r="B491" s="88">
        <v>709</v>
      </c>
      <c r="C491" s="12" t="s">
        <v>610</v>
      </c>
      <c r="D491" s="4" t="s">
        <v>90</v>
      </c>
      <c r="E491" s="91" t="s">
        <v>91</v>
      </c>
      <c r="F491" s="65">
        <f>7000-316+316</f>
        <v>7000</v>
      </c>
      <c r="G491" s="131">
        <v>6969.8838999999998</v>
      </c>
      <c r="H491" s="135">
        <f t="shared" si="16"/>
        <v>99.569770000000005</v>
      </c>
    </row>
    <row r="492" spans="1:8" ht="39" hidden="1" x14ac:dyDescent="0.3">
      <c r="A492" s="69">
        <v>484</v>
      </c>
      <c r="B492" s="57">
        <v>709</v>
      </c>
      <c r="C492" s="2" t="s">
        <v>283</v>
      </c>
      <c r="D492" s="2"/>
      <c r="E492" s="92" t="s">
        <v>186</v>
      </c>
      <c r="F492" s="29">
        <f>F497+F495+F499+F501+F493</f>
        <v>19729.599999999999</v>
      </c>
      <c r="G492" s="130">
        <f>G497+G495+G499+G501+G493</f>
        <v>14048.89428</v>
      </c>
      <c r="H492" s="136">
        <f t="shared" si="16"/>
        <v>71.207192644554382</v>
      </c>
    </row>
    <row r="493" spans="1:8" ht="39" hidden="1" x14ac:dyDescent="0.3">
      <c r="A493" s="69">
        <v>485</v>
      </c>
      <c r="B493" s="57">
        <v>709</v>
      </c>
      <c r="C493" s="33" t="s">
        <v>284</v>
      </c>
      <c r="D493" s="33"/>
      <c r="E493" s="85" t="s">
        <v>448</v>
      </c>
      <c r="F493" s="29">
        <f>F494</f>
        <v>506.5</v>
      </c>
      <c r="G493" s="130">
        <f>G494</f>
        <v>506.5</v>
      </c>
      <c r="H493" s="136">
        <f t="shared" si="16"/>
        <v>100</v>
      </c>
    </row>
    <row r="494" spans="1:8" ht="13" hidden="1" x14ac:dyDescent="0.25">
      <c r="A494" s="69">
        <v>486</v>
      </c>
      <c r="B494" s="58">
        <v>709</v>
      </c>
      <c r="C494" s="55" t="s">
        <v>284</v>
      </c>
      <c r="D494" s="4" t="s">
        <v>90</v>
      </c>
      <c r="E494" s="91" t="s">
        <v>91</v>
      </c>
      <c r="F494" s="65">
        <f>190.5+316</f>
        <v>506.5</v>
      </c>
      <c r="G494" s="131">
        <v>506.5</v>
      </c>
      <c r="H494" s="135">
        <f t="shared" si="16"/>
        <v>100</v>
      </c>
    </row>
    <row r="495" spans="1:8" s="21" customFormat="1" ht="26" hidden="1" x14ac:dyDescent="0.3">
      <c r="A495" s="69">
        <v>487</v>
      </c>
      <c r="B495" s="57">
        <v>709</v>
      </c>
      <c r="C495" s="2" t="s">
        <v>590</v>
      </c>
      <c r="D495" s="4"/>
      <c r="E495" s="92" t="s">
        <v>589</v>
      </c>
      <c r="F495" s="29">
        <f>F496</f>
        <v>1365.6</v>
      </c>
      <c r="G495" s="130">
        <f>G496</f>
        <v>1365.6</v>
      </c>
      <c r="H495" s="136">
        <f t="shared" si="16"/>
        <v>100</v>
      </c>
    </row>
    <row r="496" spans="1:8" s="21" customFormat="1" ht="13" hidden="1" x14ac:dyDescent="0.3">
      <c r="A496" s="69">
        <v>488</v>
      </c>
      <c r="B496" s="58">
        <v>709</v>
      </c>
      <c r="C496" s="4" t="s">
        <v>590</v>
      </c>
      <c r="D496" s="4" t="s">
        <v>90</v>
      </c>
      <c r="E496" s="93" t="s">
        <v>91</v>
      </c>
      <c r="F496" s="71">
        <v>1365.6</v>
      </c>
      <c r="G496" s="132">
        <v>1365.6</v>
      </c>
      <c r="H496" s="135">
        <f t="shared" si="16"/>
        <v>100</v>
      </c>
    </row>
    <row r="497" spans="1:8" s="21" customFormat="1" ht="26" hidden="1" x14ac:dyDescent="0.3">
      <c r="A497" s="69">
        <v>489</v>
      </c>
      <c r="B497" s="57">
        <v>709</v>
      </c>
      <c r="C497" s="33" t="s">
        <v>573</v>
      </c>
      <c r="D497" s="2"/>
      <c r="E497" s="92" t="s">
        <v>574</v>
      </c>
      <c r="F497" s="29">
        <f>F498</f>
        <v>8687.9</v>
      </c>
      <c r="G497" s="130">
        <f>G498</f>
        <v>5733.9330300000001</v>
      </c>
      <c r="H497" s="136">
        <f t="shared" si="16"/>
        <v>65.999068014134608</v>
      </c>
    </row>
    <row r="498" spans="1:8" s="21" customFormat="1" ht="13" hidden="1" x14ac:dyDescent="0.3">
      <c r="A498" s="69">
        <v>490</v>
      </c>
      <c r="B498" s="58">
        <v>709</v>
      </c>
      <c r="C498" s="55" t="s">
        <v>573</v>
      </c>
      <c r="D498" s="4" t="s">
        <v>90</v>
      </c>
      <c r="E498" s="91" t="s">
        <v>91</v>
      </c>
      <c r="F498" s="71">
        <v>8687.9</v>
      </c>
      <c r="G498" s="132">
        <v>5733.9330300000001</v>
      </c>
      <c r="H498" s="135">
        <f t="shared" si="16"/>
        <v>65.999068014134608</v>
      </c>
    </row>
    <row r="499" spans="1:8" s="66" customFormat="1" ht="39" hidden="1" x14ac:dyDescent="0.3">
      <c r="A499" s="69">
        <v>491</v>
      </c>
      <c r="B499" s="57">
        <v>709</v>
      </c>
      <c r="C499" s="2" t="s">
        <v>591</v>
      </c>
      <c r="D499" s="4"/>
      <c r="E499" s="92" t="s">
        <v>601</v>
      </c>
      <c r="F499" s="29">
        <f>F500</f>
        <v>1150</v>
      </c>
      <c r="G499" s="130">
        <f>G500</f>
        <v>1150</v>
      </c>
      <c r="H499" s="136">
        <f t="shared" si="16"/>
        <v>100</v>
      </c>
    </row>
    <row r="500" spans="1:8" s="66" customFormat="1" ht="13" hidden="1" x14ac:dyDescent="0.25">
      <c r="A500" s="69">
        <v>492</v>
      </c>
      <c r="B500" s="58">
        <v>709</v>
      </c>
      <c r="C500" s="4" t="s">
        <v>591</v>
      </c>
      <c r="D500" s="4" t="s">
        <v>90</v>
      </c>
      <c r="E500" s="93" t="s">
        <v>91</v>
      </c>
      <c r="F500" s="65">
        <v>1150</v>
      </c>
      <c r="G500" s="131">
        <v>1150</v>
      </c>
      <c r="H500" s="135">
        <f t="shared" si="16"/>
        <v>100</v>
      </c>
    </row>
    <row r="501" spans="1:8" s="66" customFormat="1" ht="39" hidden="1" x14ac:dyDescent="0.3">
      <c r="A501" s="69">
        <v>493</v>
      </c>
      <c r="B501" s="57">
        <v>709</v>
      </c>
      <c r="C501" s="33" t="s">
        <v>599</v>
      </c>
      <c r="D501" s="2"/>
      <c r="E501" s="92" t="s">
        <v>602</v>
      </c>
      <c r="F501" s="29">
        <f>F502</f>
        <v>8019.6</v>
      </c>
      <c r="G501" s="130">
        <f>G502</f>
        <v>5292.8612499999999</v>
      </c>
      <c r="H501" s="136">
        <f t="shared" si="16"/>
        <v>65.999067908623871</v>
      </c>
    </row>
    <row r="502" spans="1:8" s="66" customFormat="1" ht="13" hidden="1" x14ac:dyDescent="0.25">
      <c r="A502" s="69">
        <v>494</v>
      </c>
      <c r="B502" s="58">
        <v>709</v>
      </c>
      <c r="C502" s="55" t="s">
        <v>599</v>
      </c>
      <c r="D502" s="4" t="s">
        <v>90</v>
      </c>
      <c r="E502" s="91" t="s">
        <v>91</v>
      </c>
      <c r="F502" s="65">
        <v>8019.6</v>
      </c>
      <c r="G502" s="131">
        <v>5292.8612499999999</v>
      </c>
      <c r="H502" s="135">
        <f t="shared" si="16"/>
        <v>65.999067908623871</v>
      </c>
    </row>
    <row r="503" spans="1:8" ht="39" hidden="1" x14ac:dyDescent="0.3">
      <c r="A503" s="69">
        <v>495</v>
      </c>
      <c r="B503" s="57">
        <v>709</v>
      </c>
      <c r="C503" s="2" t="s">
        <v>296</v>
      </c>
      <c r="D503" s="2"/>
      <c r="E503" s="92" t="s">
        <v>752</v>
      </c>
      <c r="F503" s="29">
        <f>F504+F507+F510</f>
        <v>21753.9</v>
      </c>
      <c r="G503" s="130">
        <f>G504+G507+G510</f>
        <v>21603.294539999999</v>
      </c>
      <c r="H503" s="136">
        <f t="shared" si="16"/>
        <v>99.307685242646144</v>
      </c>
    </row>
    <row r="504" spans="1:8" ht="15.75" hidden="1" customHeight="1" x14ac:dyDescent="0.3">
      <c r="A504" s="69">
        <v>496</v>
      </c>
      <c r="B504" s="57">
        <v>709</v>
      </c>
      <c r="C504" s="2" t="s">
        <v>321</v>
      </c>
      <c r="D504" s="2"/>
      <c r="E504" s="85" t="s">
        <v>109</v>
      </c>
      <c r="F504" s="29">
        <f>F505+F506</f>
        <v>3914.2</v>
      </c>
      <c r="G504" s="130">
        <f>G505+G506</f>
        <v>3855.3518200000003</v>
      </c>
      <c r="H504" s="136">
        <f t="shared" si="16"/>
        <v>98.496546420724556</v>
      </c>
    </row>
    <row r="505" spans="1:8" ht="22" hidden="1" customHeight="1" x14ac:dyDescent="0.25">
      <c r="A505" s="69">
        <v>497</v>
      </c>
      <c r="B505" s="58">
        <v>709</v>
      </c>
      <c r="C505" s="4" t="s">
        <v>321</v>
      </c>
      <c r="D505" s="4" t="s">
        <v>50</v>
      </c>
      <c r="E505" s="91" t="s">
        <v>81</v>
      </c>
      <c r="F505" s="65">
        <v>3615.5</v>
      </c>
      <c r="G505" s="131">
        <v>3594.4057200000002</v>
      </c>
      <c r="H505" s="135">
        <f t="shared" si="16"/>
        <v>99.416559811920905</v>
      </c>
    </row>
    <row r="506" spans="1:8" ht="26" hidden="1" x14ac:dyDescent="0.25">
      <c r="A506" s="69">
        <v>498</v>
      </c>
      <c r="B506" s="58">
        <v>709</v>
      </c>
      <c r="C506" s="4" t="s">
        <v>321</v>
      </c>
      <c r="D506" s="4">
        <v>240</v>
      </c>
      <c r="E506" s="91" t="s">
        <v>77</v>
      </c>
      <c r="F506" s="65">
        <v>298.7</v>
      </c>
      <c r="G506" s="131">
        <v>260.9461</v>
      </c>
      <c r="H506" s="135">
        <f t="shared" si="16"/>
        <v>87.36059591563442</v>
      </c>
    </row>
    <row r="507" spans="1:8" ht="39" hidden="1" x14ac:dyDescent="0.3">
      <c r="A507" s="69">
        <v>499</v>
      </c>
      <c r="B507" s="57">
        <v>709</v>
      </c>
      <c r="C507" s="2" t="s">
        <v>322</v>
      </c>
      <c r="D507" s="2"/>
      <c r="E507" s="85" t="s">
        <v>564</v>
      </c>
      <c r="F507" s="29">
        <f>F508+F509</f>
        <v>420</v>
      </c>
      <c r="G507" s="130">
        <f>G508+G509</f>
        <v>420</v>
      </c>
      <c r="H507" s="136">
        <f t="shared" si="16"/>
        <v>100</v>
      </c>
    </row>
    <row r="508" spans="1:8" s="21" customFormat="1" ht="26" hidden="1" x14ac:dyDescent="0.3">
      <c r="A508" s="69">
        <v>500</v>
      </c>
      <c r="B508" s="58">
        <v>709</v>
      </c>
      <c r="C508" s="4" t="s">
        <v>322</v>
      </c>
      <c r="D508" s="4">
        <v>240</v>
      </c>
      <c r="E508" s="91" t="s">
        <v>77</v>
      </c>
      <c r="F508" s="65">
        <f>380+18+5.5</f>
        <v>403.5</v>
      </c>
      <c r="G508" s="131">
        <v>403.5</v>
      </c>
      <c r="H508" s="135">
        <f t="shared" si="16"/>
        <v>100</v>
      </c>
    </row>
    <row r="509" spans="1:8" s="21" customFormat="1" ht="13" hidden="1" x14ac:dyDescent="0.3">
      <c r="A509" s="69">
        <v>501</v>
      </c>
      <c r="B509" s="58">
        <v>709</v>
      </c>
      <c r="C509" s="4" t="s">
        <v>322</v>
      </c>
      <c r="D509" s="4" t="s">
        <v>710</v>
      </c>
      <c r="E509" s="91" t="s">
        <v>711</v>
      </c>
      <c r="F509" s="65">
        <f>22-5.5</f>
        <v>16.5</v>
      </c>
      <c r="G509" s="131">
        <v>16.5</v>
      </c>
      <c r="H509" s="135">
        <f t="shared" si="16"/>
        <v>100</v>
      </c>
    </row>
    <row r="510" spans="1:8" s="20" customFormat="1" ht="13" hidden="1" x14ac:dyDescent="0.3">
      <c r="A510" s="69">
        <v>502</v>
      </c>
      <c r="B510" s="57">
        <v>709</v>
      </c>
      <c r="C510" s="2" t="s">
        <v>323</v>
      </c>
      <c r="D510" s="2"/>
      <c r="E510" s="85" t="s">
        <v>129</v>
      </c>
      <c r="F510" s="41">
        <f>F511+F512</f>
        <v>17419.7</v>
      </c>
      <c r="G510" s="133">
        <f>G511+G512</f>
        <v>17327.942719999999</v>
      </c>
      <c r="H510" s="136">
        <f t="shared" si="16"/>
        <v>99.47325568178556</v>
      </c>
    </row>
    <row r="511" spans="1:8" ht="13" hidden="1" x14ac:dyDescent="0.25">
      <c r="A511" s="69">
        <v>503</v>
      </c>
      <c r="B511" s="58">
        <v>709</v>
      </c>
      <c r="C511" s="4" t="s">
        <v>323</v>
      </c>
      <c r="D511" s="4" t="s">
        <v>44</v>
      </c>
      <c r="E511" s="91" t="s">
        <v>45</v>
      </c>
      <c r="F511" s="65">
        <v>15240</v>
      </c>
      <c r="G511" s="131">
        <v>15240</v>
      </c>
      <c r="H511" s="135">
        <f t="shared" si="16"/>
        <v>100</v>
      </c>
    </row>
    <row r="512" spans="1:8" s="20" customFormat="1" ht="30" hidden="1" customHeight="1" x14ac:dyDescent="0.25">
      <c r="A512" s="69">
        <v>504</v>
      </c>
      <c r="B512" s="58">
        <v>709</v>
      </c>
      <c r="C512" s="4" t="s">
        <v>323</v>
      </c>
      <c r="D512" s="4">
        <v>240</v>
      </c>
      <c r="E512" s="91" t="s">
        <v>77</v>
      </c>
      <c r="F512" s="65">
        <f>1939.7+240</f>
        <v>2179.6999999999998</v>
      </c>
      <c r="G512" s="131">
        <v>2087.94272</v>
      </c>
      <c r="H512" s="135">
        <f t="shared" si="16"/>
        <v>95.790371151993398</v>
      </c>
    </row>
    <row r="513" spans="1:8" ht="28.5" hidden="1" customHeight="1" x14ac:dyDescent="0.3">
      <c r="A513" s="69">
        <v>505</v>
      </c>
      <c r="B513" s="87">
        <v>709</v>
      </c>
      <c r="C513" s="10" t="s">
        <v>297</v>
      </c>
      <c r="D513" s="2"/>
      <c r="E513" s="92" t="s">
        <v>754</v>
      </c>
      <c r="F513" s="29">
        <f>F514+F517</f>
        <v>34.799999999999997</v>
      </c>
      <c r="G513" s="130">
        <f>G514+G517</f>
        <v>34.799999999999997</v>
      </c>
      <c r="H513" s="136">
        <f t="shared" si="16"/>
        <v>100</v>
      </c>
    </row>
    <row r="514" spans="1:8" ht="26" hidden="1" x14ac:dyDescent="0.3">
      <c r="A514" s="69">
        <v>506</v>
      </c>
      <c r="B514" s="87">
        <v>709</v>
      </c>
      <c r="C514" s="10" t="s">
        <v>298</v>
      </c>
      <c r="D514" s="2"/>
      <c r="E514" s="92" t="s">
        <v>170</v>
      </c>
      <c r="F514" s="29">
        <f>F515</f>
        <v>9.8000000000000007</v>
      </c>
      <c r="G514" s="130">
        <f>G515</f>
        <v>9.8000000000000007</v>
      </c>
      <c r="H514" s="136">
        <f t="shared" si="16"/>
        <v>100</v>
      </c>
    </row>
    <row r="515" spans="1:8" ht="30" hidden="1" customHeight="1" x14ac:dyDescent="0.3">
      <c r="A515" s="69">
        <v>507</v>
      </c>
      <c r="B515" s="87">
        <v>709</v>
      </c>
      <c r="C515" s="82" t="s">
        <v>561</v>
      </c>
      <c r="D515" s="2"/>
      <c r="E515" s="85" t="s">
        <v>171</v>
      </c>
      <c r="F515" s="29">
        <f>F516</f>
        <v>9.8000000000000007</v>
      </c>
      <c r="G515" s="130">
        <f>G516</f>
        <v>9.8000000000000007</v>
      </c>
      <c r="H515" s="136">
        <f t="shared" si="16"/>
        <v>100</v>
      </c>
    </row>
    <row r="516" spans="1:8" ht="17.5" hidden="1" customHeight="1" x14ac:dyDescent="0.25">
      <c r="A516" s="69">
        <v>508</v>
      </c>
      <c r="B516" s="88">
        <v>709</v>
      </c>
      <c r="C516" s="124" t="s">
        <v>561</v>
      </c>
      <c r="D516" s="4" t="s">
        <v>90</v>
      </c>
      <c r="E516" s="91" t="s">
        <v>91</v>
      </c>
      <c r="F516" s="65">
        <v>9.8000000000000007</v>
      </c>
      <c r="G516" s="131">
        <v>9.8000000000000007</v>
      </c>
      <c r="H516" s="135">
        <f t="shared" si="16"/>
        <v>100</v>
      </c>
    </row>
    <row r="517" spans="1:8" s="21" customFormat="1" ht="39" hidden="1" x14ac:dyDescent="0.3">
      <c r="A517" s="69">
        <v>509</v>
      </c>
      <c r="B517" s="87">
        <v>709</v>
      </c>
      <c r="C517" s="10" t="s">
        <v>300</v>
      </c>
      <c r="D517" s="2"/>
      <c r="E517" s="92" t="s">
        <v>562</v>
      </c>
      <c r="F517" s="29">
        <f>F518+F520</f>
        <v>25</v>
      </c>
      <c r="G517" s="130">
        <f>G518+G520</f>
        <v>25</v>
      </c>
      <c r="H517" s="136">
        <f t="shared" si="16"/>
        <v>100</v>
      </c>
    </row>
    <row r="518" spans="1:8" ht="39" hidden="1" x14ac:dyDescent="0.3">
      <c r="A518" s="69">
        <v>510</v>
      </c>
      <c r="B518" s="87">
        <v>709</v>
      </c>
      <c r="C518" s="10" t="s">
        <v>301</v>
      </c>
      <c r="D518" s="2"/>
      <c r="E518" s="85" t="s">
        <v>173</v>
      </c>
      <c r="F518" s="29">
        <f>F519</f>
        <v>10</v>
      </c>
      <c r="G518" s="130">
        <f>G519</f>
        <v>10</v>
      </c>
      <c r="H518" s="136">
        <f t="shared" si="16"/>
        <v>100</v>
      </c>
    </row>
    <row r="519" spans="1:8" s="21" customFormat="1" ht="13" hidden="1" x14ac:dyDescent="0.3">
      <c r="A519" s="69">
        <v>511</v>
      </c>
      <c r="B519" s="88">
        <v>709</v>
      </c>
      <c r="C519" s="12" t="s">
        <v>301</v>
      </c>
      <c r="D519" s="4" t="s">
        <v>90</v>
      </c>
      <c r="E519" s="91" t="s">
        <v>91</v>
      </c>
      <c r="F519" s="65">
        <v>10</v>
      </c>
      <c r="G519" s="131">
        <v>10</v>
      </c>
      <c r="H519" s="135">
        <f t="shared" si="16"/>
        <v>100</v>
      </c>
    </row>
    <row r="520" spans="1:8" ht="26" hidden="1" x14ac:dyDescent="0.3">
      <c r="A520" s="69">
        <v>512</v>
      </c>
      <c r="B520" s="87">
        <v>709</v>
      </c>
      <c r="C520" s="10" t="s">
        <v>302</v>
      </c>
      <c r="D520" s="2"/>
      <c r="E520" s="85" t="s">
        <v>174</v>
      </c>
      <c r="F520" s="29">
        <f>F521</f>
        <v>15</v>
      </c>
      <c r="G520" s="130">
        <f>G521</f>
        <v>15</v>
      </c>
      <c r="H520" s="136">
        <f t="shared" si="16"/>
        <v>100</v>
      </c>
    </row>
    <row r="521" spans="1:8" ht="13" hidden="1" x14ac:dyDescent="0.25">
      <c r="A521" s="69">
        <v>513</v>
      </c>
      <c r="B521" s="88">
        <v>709</v>
      </c>
      <c r="C521" s="12" t="s">
        <v>302</v>
      </c>
      <c r="D521" s="4" t="s">
        <v>90</v>
      </c>
      <c r="E521" s="91" t="s">
        <v>91</v>
      </c>
      <c r="F521" s="65">
        <v>15</v>
      </c>
      <c r="G521" s="131">
        <v>15</v>
      </c>
      <c r="H521" s="135">
        <f t="shared" si="16"/>
        <v>100</v>
      </c>
    </row>
    <row r="522" spans="1:8" ht="26" hidden="1" x14ac:dyDescent="0.3">
      <c r="A522" s="69">
        <v>514</v>
      </c>
      <c r="B522" s="57">
        <v>709</v>
      </c>
      <c r="C522" s="2" t="s">
        <v>234</v>
      </c>
      <c r="D522" s="2"/>
      <c r="E522" s="92" t="s">
        <v>755</v>
      </c>
      <c r="F522" s="29">
        <f>F523</f>
        <v>100</v>
      </c>
      <c r="G522" s="130">
        <f>G523</f>
        <v>100</v>
      </c>
      <c r="H522" s="136">
        <f t="shared" ref="H522:H585" si="17">G522/F522*100</f>
        <v>100</v>
      </c>
    </row>
    <row r="523" spans="1:8" s="21" customFormat="1" ht="26" hidden="1" x14ac:dyDescent="0.3">
      <c r="A523" s="69">
        <v>515</v>
      </c>
      <c r="B523" s="57">
        <v>709</v>
      </c>
      <c r="C523" s="2" t="s">
        <v>269</v>
      </c>
      <c r="D523" s="2"/>
      <c r="E523" s="92" t="s">
        <v>138</v>
      </c>
      <c r="F523" s="29">
        <f>F524+F526</f>
        <v>100</v>
      </c>
      <c r="G523" s="130">
        <f>G524+G526</f>
        <v>100</v>
      </c>
      <c r="H523" s="136">
        <f t="shared" si="17"/>
        <v>100</v>
      </c>
    </row>
    <row r="524" spans="1:8" ht="26" hidden="1" x14ac:dyDescent="0.3">
      <c r="A524" s="69">
        <v>516</v>
      </c>
      <c r="B524" s="57">
        <v>709</v>
      </c>
      <c r="C524" s="2" t="s">
        <v>425</v>
      </c>
      <c r="D524" s="2"/>
      <c r="E524" s="85" t="s">
        <v>184</v>
      </c>
      <c r="F524" s="29">
        <f>F525</f>
        <v>20</v>
      </c>
      <c r="G524" s="130">
        <f>G525</f>
        <v>20</v>
      </c>
      <c r="H524" s="136">
        <f t="shared" si="17"/>
        <v>100</v>
      </c>
    </row>
    <row r="525" spans="1:8" s="21" customFormat="1" ht="26" hidden="1" x14ac:dyDescent="0.3">
      <c r="A525" s="69">
        <v>517</v>
      </c>
      <c r="B525" s="58">
        <v>709</v>
      </c>
      <c r="C525" s="4" t="s">
        <v>425</v>
      </c>
      <c r="D525" s="4" t="s">
        <v>78</v>
      </c>
      <c r="E525" s="91" t="s">
        <v>77</v>
      </c>
      <c r="F525" s="65">
        <v>20</v>
      </c>
      <c r="G525" s="131">
        <v>20</v>
      </c>
      <c r="H525" s="135">
        <f t="shared" si="17"/>
        <v>100</v>
      </c>
    </row>
    <row r="526" spans="1:8" s="21" customFormat="1" ht="13" hidden="1" x14ac:dyDescent="0.3">
      <c r="A526" s="69">
        <v>518</v>
      </c>
      <c r="B526" s="57">
        <v>709</v>
      </c>
      <c r="C526" s="2" t="s">
        <v>426</v>
      </c>
      <c r="D526" s="2"/>
      <c r="E526" s="85" t="s">
        <v>358</v>
      </c>
      <c r="F526" s="29">
        <f>F527</f>
        <v>80</v>
      </c>
      <c r="G526" s="130">
        <f>G527</f>
        <v>80</v>
      </c>
      <c r="H526" s="136">
        <f t="shared" si="17"/>
        <v>100</v>
      </c>
    </row>
    <row r="527" spans="1:8" s="21" customFormat="1" ht="13" hidden="1" x14ac:dyDescent="0.3">
      <c r="A527" s="69">
        <v>519</v>
      </c>
      <c r="B527" s="58">
        <v>709</v>
      </c>
      <c r="C527" s="4" t="s">
        <v>426</v>
      </c>
      <c r="D527" s="4" t="s">
        <v>90</v>
      </c>
      <c r="E527" s="91" t="s">
        <v>91</v>
      </c>
      <c r="F527" s="65">
        <v>80</v>
      </c>
      <c r="G527" s="131">
        <v>80</v>
      </c>
      <c r="H527" s="135">
        <f t="shared" si="17"/>
        <v>100</v>
      </c>
    </row>
    <row r="528" spans="1:8" s="21" customFormat="1" ht="39" hidden="1" x14ac:dyDescent="0.3">
      <c r="A528" s="69">
        <v>520</v>
      </c>
      <c r="B528" s="57">
        <v>709</v>
      </c>
      <c r="C528" s="2" t="s">
        <v>439</v>
      </c>
      <c r="D528" s="4"/>
      <c r="E528" s="92" t="s">
        <v>751</v>
      </c>
      <c r="F528" s="29">
        <f>F529</f>
        <v>2200</v>
      </c>
      <c r="G528" s="130">
        <f>G529</f>
        <v>2191.0954299999999</v>
      </c>
      <c r="H528" s="136">
        <f t="shared" si="17"/>
        <v>99.59524681818182</v>
      </c>
    </row>
    <row r="529" spans="1:8" ht="39" hidden="1" x14ac:dyDescent="0.3">
      <c r="A529" s="69">
        <v>521</v>
      </c>
      <c r="B529" s="57">
        <v>709</v>
      </c>
      <c r="C529" s="2" t="s">
        <v>440</v>
      </c>
      <c r="D529" s="4"/>
      <c r="E529" s="85" t="s">
        <v>456</v>
      </c>
      <c r="F529" s="29">
        <f>F530</f>
        <v>2200</v>
      </c>
      <c r="G529" s="130">
        <f>G530</f>
        <v>2191.0954299999999</v>
      </c>
      <c r="H529" s="136">
        <f t="shared" si="17"/>
        <v>99.59524681818182</v>
      </c>
    </row>
    <row r="530" spans="1:8" ht="13" hidden="1" x14ac:dyDescent="0.25">
      <c r="A530" s="69">
        <v>522</v>
      </c>
      <c r="B530" s="58">
        <v>709</v>
      </c>
      <c r="C530" s="4" t="s">
        <v>440</v>
      </c>
      <c r="D530" s="4" t="s">
        <v>90</v>
      </c>
      <c r="E530" s="91" t="s">
        <v>91</v>
      </c>
      <c r="F530" s="65">
        <v>2200</v>
      </c>
      <c r="G530" s="131">
        <v>2191.0954299999999</v>
      </c>
      <c r="H530" s="135">
        <f t="shared" si="17"/>
        <v>99.59524681818182</v>
      </c>
    </row>
    <row r="531" spans="1:8" ht="13" hidden="1" x14ac:dyDescent="0.3">
      <c r="A531" s="69">
        <v>523</v>
      </c>
      <c r="B531" s="57">
        <v>709</v>
      </c>
      <c r="C531" s="96" t="s">
        <v>189</v>
      </c>
      <c r="D531" s="96"/>
      <c r="E531" s="102" t="s">
        <v>156</v>
      </c>
      <c r="F531" s="29">
        <f>F532</f>
        <v>43</v>
      </c>
      <c r="G531" s="130">
        <f>G532</f>
        <v>43</v>
      </c>
      <c r="H531" s="136">
        <f t="shared" si="17"/>
        <v>100</v>
      </c>
    </row>
    <row r="532" spans="1:8" ht="52" hidden="1" x14ac:dyDescent="0.3">
      <c r="A532" s="69">
        <v>524</v>
      </c>
      <c r="B532" s="87">
        <v>709</v>
      </c>
      <c r="C532" s="63" t="s">
        <v>730</v>
      </c>
      <c r="D532" s="2"/>
      <c r="E532" s="92" t="s">
        <v>735</v>
      </c>
      <c r="F532" s="29">
        <v>43</v>
      </c>
      <c r="G532" s="130">
        <v>43</v>
      </c>
      <c r="H532" s="136">
        <f t="shared" si="17"/>
        <v>100</v>
      </c>
    </row>
    <row r="533" spans="1:8" ht="17.5" hidden="1" customHeight="1" x14ac:dyDescent="0.25">
      <c r="A533" s="69">
        <v>525</v>
      </c>
      <c r="B533" s="3">
        <v>709</v>
      </c>
      <c r="C533" s="4" t="s">
        <v>730</v>
      </c>
      <c r="D533" s="4" t="s">
        <v>50</v>
      </c>
      <c r="E533" s="91" t="s">
        <v>81</v>
      </c>
      <c r="F533" s="71">
        <v>43</v>
      </c>
      <c r="G533" s="132">
        <v>43</v>
      </c>
      <c r="H533" s="135">
        <f t="shared" si="17"/>
        <v>100</v>
      </c>
    </row>
    <row r="534" spans="1:8" ht="15" x14ac:dyDescent="0.3">
      <c r="A534" s="69">
        <v>35</v>
      </c>
      <c r="B534" s="57">
        <v>800</v>
      </c>
      <c r="C534" s="2"/>
      <c r="D534" s="4"/>
      <c r="E534" s="90" t="s">
        <v>40</v>
      </c>
      <c r="F534" s="29">
        <f>F535+F579</f>
        <v>170808.5</v>
      </c>
      <c r="G534" s="130">
        <f>G535+G579</f>
        <v>170110.95882</v>
      </c>
      <c r="H534" s="136">
        <f t="shared" si="17"/>
        <v>99.591623847759337</v>
      </c>
    </row>
    <row r="535" spans="1:8" s="21" customFormat="1" ht="13" x14ac:dyDescent="0.3">
      <c r="A535" s="69">
        <v>36</v>
      </c>
      <c r="B535" s="58">
        <v>801</v>
      </c>
      <c r="C535" s="2"/>
      <c r="D535" s="2"/>
      <c r="E535" s="91" t="s">
        <v>23</v>
      </c>
      <c r="F535" s="65">
        <f>F536+F562+F566</f>
        <v>142957.80000000002</v>
      </c>
      <c r="G535" s="131">
        <f>G536+G562+G566</f>
        <v>142302.05106</v>
      </c>
      <c r="H535" s="120">
        <f t="shared" si="17"/>
        <v>99.541298942764911</v>
      </c>
    </row>
    <row r="536" spans="1:8" s="21" customFormat="1" ht="26" hidden="1" x14ac:dyDescent="0.3">
      <c r="A536" s="69">
        <v>528</v>
      </c>
      <c r="B536" s="57">
        <v>801</v>
      </c>
      <c r="C536" s="2" t="s">
        <v>209</v>
      </c>
      <c r="D536" s="2"/>
      <c r="E536" s="92" t="s">
        <v>597</v>
      </c>
      <c r="F536" s="29">
        <f>F537</f>
        <v>138821</v>
      </c>
      <c r="G536" s="130">
        <f>G537</f>
        <v>138168.94639</v>
      </c>
      <c r="H536" s="136">
        <f t="shared" si="17"/>
        <v>99.530291807435461</v>
      </c>
    </row>
    <row r="537" spans="1:8" ht="13" hidden="1" x14ac:dyDescent="0.3">
      <c r="A537" s="69">
        <v>529</v>
      </c>
      <c r="B537" s="57">
        <v>801</v>
      </c>
      <c r="C537" s="10" t="s">
        <v>208</v>
      </c>
      <c r="D537" s="2"/>
      <c r="E537" s="92" t="s">
        <v>105</v>
      </c>
      <c r="F537" s="29">
        <f>F538+F540+F542+F544+F554+F552+F550+F556+F558+F548+F560</f>
        <v>138821</v>
      </c>
      <c r="G537" s="130">
        <f>G538+G540+G542+G544+G554+G552+G550+G556+G558+G548+G560</f>
        <v>138168.94639</v>
      </c>
      <c r="H537" s="136">
        <f t="shared" si="17"/>
        <v>99.530291807435461</v>
      </c>
    </row>
    <row r="538" spans="1:8" ht="26" hidden="1" x14ac:dyDescent="0.3">
      <c r="A538" s="69">
        <v>530</v>
      </c>
      <c r="B538" s="57">
        <v>801</v>
      </c>
      <c r="C538" s="2" t="s">
        <v>642</v>
      </c>
      <c r="D538" s="2"/>
      <c r="E538" s="85" t="s">
        <v>152</v>
      </c>
      <c r="F538" s="29">
        <f>F539</f>
        <v>24296</v>
      </c>
      <c r="G538" s="130">
        <f>G539</f>
        <v>24295.999919999998</v>
      </c>
      <c r="H538" s="136">
        <f t="shared" si="17"/>
        <v>99.999999670727689</v>
      </c>
    </row>
    <row r="539" spans="1:8" ht="13" hidden="1" x14ac:dyDescent="0.25">
      <c r="A539" s="69">
        <v>531</v>
      </c>
      <c r="B539" s="58">
        <v>801</v>
      </c>
      <c r="C539" s="4" t="s">
        <v>642</v>
      </c>
      <c r="D539" s="4" t="s">
        <v>90</v>
      </c>
      <c r="E539" s="91" t="s">
        <v>91</v>
      </c>
      <c r="F539" s="65">
        <f>24501.6-205.6</f>
        <v>24296</v>
      </c>
      <c r="G539" s="131">
        <v>24295.999919999998</v>
      </c>
      <c r="H539" s="135">
        <f t="shared" si="17"/>
        <v>99.999999670727689</v>
      </c>
    </row>
    <row r="540" spans="1:8" ht="31.5" hidden="1" customHeight="1" x14ac:dyDescent="0.3">
      <c r="A540" s="69">
        <v>532</v>
      </c>
      <c r="B540" s="57">
        <v>801</v>
      </c>
      <c r="C540" s="2" t="s">
        <v>207</v>
      </c>
      <c r="D540" s="2"/>
      <c r="E540" s="85" t="s">
        <v>153</v>
      </c>
      <c r="F540" s="29">
        <f>F541</f>
        <v>21437.8</v>
      </c>
      <c r="G540" s="130">
        <f>G541</f>
        <v>21437.79967</v>
      </c>
      <c r="H540" s="136">
        <f t="shared" si="17"/>
        <v>99.999998460662937</v>
      </c>
    </row>
    <row r="541" spans="1:8" ht="16.5" hidden="1" customHeight="1" x14ac:dyDescent="0.25">
      <c r="A541" s="69">
        <v>533</v>
      </c>
      <c r="B541" s="58">
        <v>801</v>
      </c>
      <c r="C541" s="4" t="s">
        <v>207</v>
      </c>
      <c r="D541" s="4" t="s">
        <v>85</v>
      </c>
      <c r="E541" s="91" t="s">
        <v>86</v>
      </c>
      <c r="F541" s="65">
        <f>21385.3+52.5</f>
        <v>21437.8</v>
      </c>
      <c r="G541" s="131">
        <v>21437.79967</v>
      </c>
      <c r="H541" s="135">
        <f t="shared" si="17"/>
        <v>99.999998460662937</v>
      </c>
    </row>
    <row r="542" spans="1:8" ht="26" hidden="1" x14ac:dyDescent="0.3">
      <c r="A542" s="69">
        <v>534</v>
      </c>
      <c r="B542" s="57">
        <v>801</v>
      </c>
      <c r="C542" s="2" t="s">
        <v>210</v>
      </c>
      <c r="D542" s="2"/>
      <c r="E542" s="85" t="s">
        <v>154</v>
      </c>
      <c r="F542" s="29">
        <f>F543</f>
        <v>83704.3</v>
      </c>
      <c r="G542" s="130">
        <f>G543</f>
        <v>83704.3</v>
      </c>
      <c r="H542" s="136">
        <f t="shared" si="17"/>
        <v>100</v>
      </c>
    </row>
    <row r="543" spans="1:8" ht="14.25" hidden="1" customHeight="1" x14ac:dyDescent="0.25">
      <c r="A543" s="69">
        <v>535</v>
      </c>
      <c r="B543" s="58">
        <v>801</v>
      </c>
      <c r="C543" s="4" t="s">
        <v>210</v>
      </c>
      <c r="D543" s="4" t="s">
        <v>85</v>
      </c>
      <c r="E543" s="91" t="s">
        <v>86</v>
      </c>
      <c r="F543" s="65">
        <f>83083.3+81+540</f>
        <v>83704.3</v>
      </c>
      <c r="G543" s="131">
        <v>83704.3</v>
      </c>
      <c r="H543" s="135">
        <f t="shared" si="17"/>
        <v>100</v>
      </c>
    </row>
    <row r="544" spans="1:8" ht="14.25" hidden="1" customHeight="1" x14ac:dyDescent="0.3">
      <c r="A544" s="69">
        <v>536</v>
      </c>
      <c r="B544" s="57">
        <v>801</v>
      </c>
      <c r="C544" s="2" t="s">
        <v>643</v>
      </c>
      <c r="D544" s="2"/>
      <c r="E544" s="85" t="s">
        <v>38</v>
      </c>
      <c r="F544" s="29">
        <f>F545+F546+F547</f>
        <v>800</v>
      </c>
      <c r="G544" s="130">
        <f>G545+G546+G547</f>
        <v>798.94679999999994</v>
      </c>
      <c r="H544" s="136">
        <f t="shared" si="17"/>
        <v>99.868349999999992</v>
      </c>
    </row>
    <row r="545" spans="1:8" ht="26" hidden="1" x14ac:dyDescent="0.25">
      <c r="A545" s="69">
        <v>537</v>
      </c>
      <c r="B545" s="58">
        <v>801</v>
      </c>
      <c r="C545" s="4" t="s">
        <v>643</v>
      </c>
      <c r="D545" s="4" t="s">
        <v>78</v>
      </c>
      <c r="E545" s="91" t="s">
        <v>77</v>
      </c>
      <c r="F545" s="65">
        <f>286.3+115-24</f>
        <v>377.3</v>
      </c>
      <c r="G545" s="131">
        <v>376.29</v>
      </c>
      <c r="H545" s="135">
        <f t="shared" si="17"/>
        <v>99.732308507818715</v>
      </c>
    </row>
    <row r="546" spans="1:8" ht="13" hidden="1" x14ac:dyDescent="0.25">
      <c r="A546" s="69">
        <v>538</v>
      </c>
      <c r="B546" s="58">
        <v>801</v>
      </c>
      <c r="C546" s="4" t="s">
        <v>643</v>
      </c>
      <c r="D546" s="4" t="s">
        <v>85</v>
      </c>
      <c r="E546" s="91" t="s">
        <v>86</v>
      </c>
      <c r="F546" s="65">
        <f>468.7-115+24</f>
        <v>377.7</v>
      </c>
      <c r="G546" s="131">
        <v>377.65679999999998</v>
      </c>
      <c r="H546" s="135">
        <f t="shared" si="17"/>
        <v>99.988562351072275</v>
      </c>
    </row>
    <row r="547" spans="1:8" ht="13" hidden="1" x14ac:dyDescent="0.25">
      <c r="A547" s="69">
        <v>539</v>
      </c>
      <c r="B547" s="58">
        <v>801</v>
      </c>
      <c r="C547" s="4" t="s">
        <v>643</v>
      </c>
      <c r="D547" s="4" t="s">
        <v>90</v>
      </c>
      <c r="E547" s="91" t="s">
        <v>91</v>
      </c>
      <c r="F547" s="65">
        <v>45</v>
      </c>
      <c r="G547" s="131">
        <v>45</v>
      </c>
      <c r="H547" s="135">
        <f t="shared" si="17"/>
        <v>100</v>
      </c>
    </row>
    <row r="548" spans="1:8" ht="52" hidden="1" x14ac:dyDescent="0.3">
      <c r="A548" s="69">
        <v>540</v>
      </c>
      <c r="B548" s="57">
        <v>801</v>
      </c>
      <c r="C548" s="2" t="s">
        <v>212</v>
      </c>
      <c r="D548" s="4"/>
      <c r="E548" s="85" t="s">
        <v>375</v>
      </c>
      <c r="F548" s="29">
        <f>F549</f>
        <v>2007.6</v>
      </c>
      <c r="G548" s="130">
        <f>G549</f>
        <v>1357.5</v>
      </c>
      <c r="H548" s="136">
        <f t="shared" si="17"/>
        <v>67.618051404662282</v>
      </c>
    </row>
    <row r="549" spans="1:8" ht="13" hidden="1" x14ac:dyDescent="0.25">
      <c r="A549" s="69">
        <v>541</v>
      </c>
      <c r="B549" s="58">
        <v>801</v>
      </c>
      <c r="C549" s="4" t="s">
        <v>212</v>
      </c>
      <c r="D549" s="4" t="s">
        <v>85</v>
      </c>
      <c r="E549" s="91" t="s">
        <v>86</v>
      </c>
      <c r="F549" s="65">
        <v>2007.6</v>
      </c>
      <c r="G549" s="131">
        <v>1357.5</v>
      </c>
      <c r="H549" s="135">
        <f t="shared" si="17"/>
        <v>67.618051404662282</v>
      </c>
    </row>
    <row r="550" spans="1:8" ht="78" hidden="1" x14ac:dyDescent="0.3">
      <c r="A550" s="69">
        <v>542</v>
      </c>
      <c r="B550" s="87">
        <v>801</v>
      </c>
      <c r="C550" s="10" t="s">
        <v>587</v>
      </c>
      <c r="D550" s="2"/>
      <c r="E550" s="92" t="s">
        <v>588</v>
      </c>
      <c r="F550" s="29">
        <f>F551</f>
        <v>279</v>
      </c>
      <c r="G550" s="130">
        <f>G551</f>
        <v>279</v>
      </c>
      <c r="H550" s="136">
        <f t="shared" si="17"/>
        <v>100</v>
      </c>
    </row>
    <row r="551" spans="1:8" ht="13" hidden="1" x14ac:dyDescent="0.25">
      <c r="A551" s="69">
        <v>543</v>
      </c>
      <c r="B551" s="88">
        <v>801</v>
      </c>
      <c r="C551" s="12" t="s">
        <v>587</v>
      </c>
      <c r="D551" s="4" t="s">
        <v>85</v>
      </c>
      <c r="E551" s="91" t="s">
        <v>86</v>
      </c>
      <c r="F551" s="71">
        <v>279</v>
      </c>
      <c r="G551" s="132">
        <v>279</v>
      </c>
      <c r="H551" s="135">
        <f t="shared" si="17"/>
        <v>100</v>
      </c>
    </row>
    <row r="552" spans="1:8" ht="39" hidden="1" x14ac:dyDescent="0.3">
      <c r="A552" s="69">
        <v>544</v>
      </c>
      <c r="B552" s="87">
        <v>801</v>
      </c>
      <c r="C552" s="10" t="s">
        <v>581</v>
      </c>
      <c r="D552" s="2"/>
      <c r="E552" s="92" t="s">
        <v>657</v>
      </c>
      <c r="F552" s="29">
        <f>F553</f>
        <v>97</v>
      </c>
      <c r="G552" s="130">
        <f>G553</f>
        <v>97</v>
      </c>
      <c r="H552" s="136">
        <f t="shared" si="17"/>
        <v>100</v>
      </c>
    </row>
    <row r="553" spans="1:8" ht="13" hidden="1" x14ac:dyDescent="0.25">
      <c r="A553" s="69">
        <v>545</v>
      </c>
      <c r="B553" s="88">
        <v>801</v>
      </c>
      <c r="C553" s="12" t="s">
        <v>581</v>
      </c>
      <c r="D553" s="4" t="s">
        <v>90</v>
      </c>
      <c r="E553" s="91" t="s">
        <v>91</v>
      </c>
      <c r="F553" s="71">
        <v>97</v>
      </c>
      <c r="G553" s="132">
        <v>97</v>
      </c>
      <c r="H553" s="135">
        <f t="shared" si="17"/>
        <v>100</v>
      </c>
    </row>
    <row r="554" spans="1:8" ht="26" hidden="1" x14ac:dyDescent="0.3">
      <c r="A554" s="69">
        <v>546</v>
      </c>
      <c r="B554" s="87">
        <v>801</v>
      </c>
      <c r="C554" s="10" t="s">
        <v>451</v>
      </c>
      <c r="D554" s="33"/>
      <c r="E554" s="85" t="s">
        <v>658</v>
      </c>
      <c r="F554" s="29">
        <f>F555</f>
        <v>549.6</v>
      </c>
      <c r="G554" s="130">
        <f>G555</f>
        <v>548.75</v>
      </c>
      <c r="H554" s="136">
        <f t="shared" si="17"/>
        <v>99.845342066957784</v>
      </c>
    </row>
    <row r="555" spans="1:8" ht="13" hidden="1" x14ac:dyDescent="0.25">
      <c r="A555" s="69">
        <v>547</v>
      </c>
      <c r="B555" s="88">
        <v>801</v>
      </c>
      <c r="C555" s="12" t="s">
        <v>451</v>
      </c>
      <c r="D555" s="4" t="s">
        <v>85</v>
      </c>
      <c r="E555" s="91" t="s">
        <v>86</v>
      </c>
      <c r="F555" s="71">
        <f>439+110.6</f>
        <v>549.6</v>
      </c>
      <c r="G555" s="132">
        <v>548.75</v>
      </c>
      <c r="H555" s="135">
        <f t="shared" si="17"/>
        <v>99.845342066957784</v>
      </c>
    </row>
    <row r="556" spans="1:8" ht="79.5" hidden="1" customHeight="1" x14ac:dyDescent="0.3">
      <c r="A556" s="69">
        <v>548</v>
      </c>
      <c r="B556" s="87">
        <v>801</v>
      </c>
      <c r="C556" s="10" t="s">
        <v>629</v>
      </c>
      <c r="D556" s="2"/>
      <c r="E556" s="92" t="s">
        <v>630</v>
      </c>
      <c r="F556" s="29">
        <f>F557</f>
        <v>69.8</v>
      </c>
      <c r="G556" s="130">
        <f>G557</f>
        <v>69.75</v>
      </c>
      <c r="H556" s="136">
        <f t="shared" si="17"/>
        <v>99.92836676217766</v>
      </c>
    </row>
    <row r="557" spans="1:8" ht="13" hidden="1" x14ac:dyDescent="0.25">
      <c r="A557" s="69">
        <v>549</v>
      </c>
      <c r="B557" s="88">
        <v>801</v>
      </c>
      <c r="C557" s="12" t="s">
        <v>629</v>
      </c>
      <c r="D557" s="4" t="s">
        <v>85</v>
      </c>
      <c r="E557" s="91" t="s">
        <v>86</v>
      </c>
      <c r="F557" s="65">
        <v>69.8</v>
      </c>
      <c r="G557" s="131">
        <v>69.75</v>
      </c>
      <c r="H557" s="135">
        <f t="shared" si="17"/>
        <v>99.92836676217766</v>
      </c>
    </row>
    <row r="558" spans="1:8" ht="65" hidden="1" x14ac:dyDescent="0.3">
      <c r="A558" s="69">
        <v>550</v>
      </c>
      <c r="B558" s="87">
        <v>801</v>
      </c>
      <c r="C558" s="10" t="s">
        <v>627</v>
      </c>
      <c r="D558" s="2"/>
      <c r="E558" s="92" t="s">
        <v>628</v>
      </c>
      <c r="F558" s="65">
        <f>F559</f>
        <v>24.3</v>
      </c>
      <c r="G558" s="131">
        <f>G559</f>
        <v>24.3</v>
      </c>
      <c r="H558" s="136">
        <f t="shared" si="17"/>
        <v>100</v>
      </c>
    </row>
    <row r="559" spans="1:8" ht="13" hidden="1" x14ac:dyDescent="0.25">
      <c r="A559" s="69">
        <v>551</v>
      </c>
      <c r="B559" s="88">
        <v>801</v>
      </c>
      <c r="C559" s="12" t="s">
        <v>627</v>
      </c>
      <c r="D559" s="4" t="s">
        <v>90</v>
      </c>
      <c r="E559" s="91" t="s">
        <v>91</v>
      </c>
      <c r="F559" s="65">
        <v>24.3</v>
      </c>
      <c r="G559" s="131">
        <v>24.3</v>
      </c>
      <c r="H559" s="135">
        <f t="shared" si="17"/>
        <v>100</v>
      </c>
    </row>
    <row r="560" spans="1:8" ht="26" hidden="1" x14ac:dyDescent="0.3">
      <c r="A560" s="69">
        <v>552</v>
      </c>
      <c r="B560" s="87">
        <v>801</v>
      </c>
      <c r="C560" s="10" t="s">
        <v>686</v>
      </c>
      <c r="D560" s="4"/>
      <c r="E560" s="85" t="s">
        <v>687</v>
      </c>
      <c r="F560" s="29">
        <f>F561</f>
        <v>5555.6</v>
      </c>
      <c r="G560" s="130">
        <f>G561</f>
        <v>5555.6</v>
      </c>
      <c r="H560" s="136">
        <f t="shared" si="17"/>
        <v>100</v>
      </c>
    </row>
    <row r="561" spans="1:8" ht="13" hidden="1" x14ac:dyDescent="0.25">
      <c r="A561" s="69">
        <v>553</v>
      </c>
      <c r="B561" s="88">
        <v>801</v>
      </c>
      <c r="C561" s="12" t="s">
        <v>686</v>
      </c>
      <c r="D561" s="4" t="s">
        <v>90</v>
      </c>
      <c r="E561" s="91" t="s">
        <v>91</v>
      </c>
      <c r="F561" s="71">
        <v>5555.6</v>
      </c>
      <c r="G561" s="132">
        <v>5555.6</v>
      </c>
      <c r="H561" s="135">
        <f t="shared" si="17"/>
        <v>100</v>
      </c>
    </row>
    <row r="562" spans="1:8" ht="39" hidden="1" x14ac:dyDescent="0.3">
      <c r="A562" s="69">
        <v>554</v>
      </c>
      <c r="B562" s="87">
        <v>801</v>
      </c>
      <c r="C562" s="2" t="s">
        <v>201</v>
      </c>
      <c r="D562" s="4"/>
      <c r="E562" s="85" t="s">
        <v>595</v>
      </c>
      <c r="F562" s="29">
        <f t="shared" ref="F562:G564" si="18">F563</f>
        <v>544.70000000000005</v>
      </c>
      <c r="G562" s="130">
        <f t="shared" si="18"/>
        <v>541.00467000000003</v>
      </c>
      <c r="H562" s="136">
        <f t="shared" si="17"/>
        <v>99.321584358362401</v>
      </c>
    </row>
    <row r="563" spans="1:8" s="20" customFormat="1" ht="26" hidden="1" x14ac:dyDescent="0.3">
      <c r="A563" s="69">
        <v>555</v>
      </c>
      <c r="B563" s="57">
        <v>801</v>
      </c>
      <c r="C563" s="33" t="s">
        <v>244</v>
      </c>
      <c r="D563" s="2"/>
      <c r="E563" s="85" t="s">
        <v>243</v>
      </c>
      <c r="F563" s="29">
        <f t="shared" si="18"/>
        <v>544.70000000000005</v>
      </c>
      <c r="G563" s="130">
        <f t="shared" si="18"/>
        <v>541.00467000000003</v>
      </c>
      <c r="H563" s="136">
        <f t="shared" si="17"/>
        <v>99.321584358362401</v>
      </c>
    </row>
    <row r="564" spans="1:8" ht="26" hidden="1" x14ac:dyDescent="0.3">
      <c r="A564" s="69">
        <v>556</v>
      </c>
      <c r="B564" s="87">
        <v>801</v>
      </c>
      <c r="C564" s="10" t="s">
        <v>620</v>
      </c>
      <c r="D564" s="4"/>
      <c r="E564" s="85" t="s">
        <v>619</v>
      </c>
      <c r="F564" s="29">
        <f t="shared" si="18"/>
        <v>544.70000000000005</v>
      </c>
      <c r="G564" s="130">
        <f t="shared" si="18"/>
        <v>541.00467000000003</v>
      </c>
      <c r="H564" s="136">
        <f t="shared" si="17"/>
        <v>99.321584358362401</v>
      </c>
    </row>
    <row r="565" spans="1:8" s="20" customFormat="1" ht="13" hidden="1" x14ac:dyDescent="0.25">
      <c r="A565" s="69">
        <v>557</v>
      </c>
      <c r="B565" s="88">
        <v>801</v>
      </c>
      <c r="C565" s="12" t="s">
        <v>620</v>
      </c>
      <c r="D565" s="4" t="s">
        <v>85</v>
      </c>
      <c r="E565" s="91" t="s">
        <v>86</v>
      </c>
      <c r="F565" s="65">
        <f>965.4-420.7</f>
        <v>544.70000000000005</v>
      </c>
      <c r="G565" s="131">
        <v>541.00467000000003</v>
      </c>
      <c r="H565" s="135">
        <f t="shared" si="17"/>
        <v>99.321584358362401</v>
      </c>
    </row>
    <row r="566" spans="1:8" s="20" customFormat="1" ht="13" hidden="1" x14ac:dyDescent="0.3">
      <c r="A566" s="69">
        <v>558</v>
      </c>
      <c r="B566" s="87">
        <v>801</v>
      </c>
      <c r="C566" s="96" t="s">
        <v>189</v>
      </c>
      <c r="D566" s="96"/>
      <c r="E566" s="102" t="s">
        <v>156</v>
      </c>
      <c r="F566" s="29">
        <f>F567+F569+F571+F573+F577+F575</f>
        <v>3592.1000000000004</v>
      </c>
      <c r="G566" s="130">
        <f>G567+G569+G571+G573+G577+G575</f>
        <v>3592.1000000000004</v>
      </c>
      <c r="H566" s="136">
        <f t="shared" si="17"/>
        <v>100</v>
      </c>
    </row>
    <row r="567" spans="1:8" s="20" customFormat="1" ht="26" hidden="1" x14ac:dyDescent="0.3">
      <c r="A567" s="69">
        <v>559</v>
      </c>
      <c r="B567" s="87">
        <v>801</v>
      </c>
      <c r="C567" s="10" t="s">
        <v>714</v>
      </c>
      <c r="D567" s="4"/>
      <c r="E567" s="85" t="s">
        <v>713</v>
      </c>
      <c r="F567" s="29">
        <f>F568</f>
        <v>180.5</v>
      </c>
      <c r="G567" s="130">
        <f>G568</f>
        <v>180.5</v>
      </c>
      <c r="H567" s="136">
        <f t="shared" si="17"/>
        <v>100</v>
      </c>
    </row>
    <row r="568" spans="1:8" s="20" customFormat="1" ht="26" hidden="1" x14ac:dyDescent="0.25">
      <c r="A568" s="69">
        <v>560</v>
      </c>
      <c r="B568" s="88">
        <v>801</v>
      </c>
      <c r="C568" s="12" t="s">
        <v>714</v>
      </c>
      <c r="D568" s="4" t="s">
        <v>78</v>
      </c>
      <c r="E568" s="91" t="s">
        <v>77</v>
      </c>
      <c r="F568" s="65">
        <v>180.5</v>
      </c>
      <c r="G568" s="131">
        <v>180.5</v>
      </c>
      <c r="H568" s="135">
        <f t="shared" si="17"/>
        <v>100</v>
      </c>
    </row>
    <row r="569" spans="1:8" s="20" customFormat="1" ht="26" hidden="1" x14ac:dyDescent="0.3">
      <c r="A569" s="69">
        <v>561</v>
      </c>
      <c r="B569" s="87">
        <v>801</v>
      </c>
      <c r="C569" s="10" t="s">
        <v>716</v>
      </c>
      <c r="D569" s="4"/>
      <c r="E569" s="85" t="s">
        <v>715</v>
      </c>
      <c r="F569" s="29">
        <f>F570</f>
        <v>227.6</v>
      </c>
      <c r="G569" s="130">
        <f>G570</f>
        <v>227.6</v>
      </c>
      <c r="H569" s="136">
        <f t="shared" si="17"/>
        <v>100</v>
      </c>
    </row>
    <row r="570" spans="1:8" s="20" customFormat="1" ht="13" hidden="1" x14ac:dyDescent="0.25">
      <c r="A570" s="69">
        <v>562</v>
      </c>
      <c r="B570" s="88">
        <v>801</v>
      </c>
      <c r="C570" s="12" t="s">
        <v>716</v>
      </c>
      <c r="D570" s="4" t="s">
        <v>85</v>
      </c>
      <c r="E570" s="91" t="s">
        <v>86</v>
      </c>
      <c r="F570" s="65">
        <v>227.6</v>
      </c>
      <c r="G570" s="131">
        <v>227.6</v>
      </c>
      <c r="H570" s="135">
        <f t="shared" si="17"/>
        <v>100</v>
      </c>
    </row>
    <row r="571" spans="1:8" s="20" customFormat="1" ht="26" hidden="1" x14ac:dyDescent="0.3">
      <c r="A571" s="69">
        <v>563</v>
      </c>
      <c r="B571" s="87">
        <v>801</v>
      </c>
      <c r="C571" s="10" t="s">
        <v>718</v>
      </c>
      <c r="D571" s="4"/>
      <c r="E571" s="85" t="s">
        <v>717</v>
      </c>
      <c r="F571" s="29">
        <f>F572</f>
        <v>491.3</v>
      </c>
      <c r="G571" s="130">
        <f>G572</f>
        <v>491.3</v>
      </c>
      <c r="H571" s="136">
        <f t="shared" si="17"/>
        <v>100</v>
      </c>
    </row>
    <row r="572" spans="1:8" s="20" customFormat="1" ht="13" hidden="1" x14ac:dyDescent="0.25">
      <c r="A572" s="69">
        <v>564</v>
      </c>
      <c r="B572" s="88">
        <v>801</v>
      </c>
      <c r="C572" s="12" t="s">
        <v>718</v>
      </c>
      <c r="D572" s="4" t="s">
        <v>85</v>
      </c>
      <c r="E572" s="91" t="s">
        <v>86</v>
      </c>
      <c r="F572" s="65">
        <v>491.3</v>
      </c>
      <c r="G572" s="131">
        <v>491.3</v>
      </c>
      <c r="H572" s="135">
        <f t="shared" si="17"/>
        <v>100</v>
      </c>
    </row>
    <row r="573" spans="1:8" s="20" customFormat="1" ht="26" hidden="1" x14ac:dyDescent="0.3">
      <c r="A573" s="69">
        <v>565</v>
      </c>
      <c r="B573" s="87">
        <v>801</v>
      </c>
      <c r="C573" s="10" t="s">
        <v>720</v>
      </c>
      <c r="D573" s="4"/>
      <c r="E573" s="85" t="s">
        <v>719</v>
      </c>
      <c r="F573" s="29">
        <f>F574</f>
        <v>417.3</v>
      </c>
      <c r="G573" s="130">
        <f>G574</f>
        <v>417.3</v>
      </c>
      <c r="H573" s="136">
        <f t="shared" si="17"/>
        <v>100</v>
      </c>
    </row>
    <row r="574" spans="1:8" s="20" customFormat="1" ht="13" hidden="1" x14ac:dyDescent="0.25">
      <c r="A574" s="69">
        <v>566</v>
      </c>
      <c r="B574" s="88">
        <v>801</v>
      </c>
      <c r="C574" s="12" t="s">
        <v>720</v>
      </c>
      <c r="D574" s="4" t="s">
        <v>85</v>
      </c>
      <c r="E574" s="91" t="s">
        <v>86</v>
      </c>
      <c r="F574" s="65">
        <v>417.3</v>
      </c>
      <c r="G574" s="131">
        <v>417.3</v>
      </c>
      <c r="H574" s="135">
        <f t="shared" si="17"/>
        <v>100</v>
      </c>
    </row>
    <row r="575" spans="1:8" s="20" customFormat="1" ht="26" hidden="1" x14ac:dyDescent="0.3">
      <c r="A575" s="69">
        <v>567</v>
      </c>
      <c r="B575" s="87">
        <v>801</v>
      </c>
      <c r="C575" s="10" t="s">
        <v>733</v>
      </c>
      <c r="D575" s="2"/>
      <c r="E575" s="92" t="s">
        <v>738</v>
      </c>
      <c r="F575" s="29">
        <f>F576</f>
        <v>1137</v>
      </c>
      <c r="G575" s="130">
        <f>G576</f>
        <v>1137</v>
      </c>
      <c r="H575" s="136">
        <f t="shared" si="17"/>
        <v>100</v>
      </c>
    </row>
    <row r="576" spans="1:8" s="20" customFormat="1" ht="13" hidden="1" x14ac:dyDescent="0.25">
      <c r="A576" s="69">
        <v>568</v>
      </c>
      <c r="B576" s="88">
        <v>801</v>
      </c>
      <c r="C576" s="12" t="s">
        <v>733</v>
      </c>
      <c r="D576" s="4" t="s">
        <v>85</v>
      </c>
      <c r="E576" s="91" t="s">
        <v>86</v>
      </c>
      <c r="F576" s="71">
        <v>1137</v>
      </c>
      <c r="G576" s="132">
        <v>1137</v>
      </c>
      <c r="H576" s="135">
        <f t="shared" si="17"/>
        <v>100</v>
      </c>
    </row>
    <row r="577" spans="1:8" s="20" customFormat="1" ht="39" hidden="1" x14ac:dyDescent="0.3">
      <c r="A577" s="69">
        <v>569</v>
      </c>
      <c r="B577" s="87">
        <v>801</v>
      </c>
      <c r="C577" s="10" t="s">
        <v>722</v>
      </c>
      <c r="D577" s="4"/>
      <c r="E577" s="85" t="s">
        <v>721</v>
      </c>
      <c r="F577" s="29">
        <f>F578</f>
        <v>1138.4000000000001</v>
      </c>
      <c r="G577" s="130">
        <f>G578</f>
        <v>1138.4000000000001</v>
      </c>
      <c r="H577" s="136">
        <f t="shared" si="17"/>
        <v>100</v>
      </c>
    </row>
    <row r="578" spans="1:8" s="20" customFormat="1" ht="13" hidden="1" x14ac:dyDescent="0.25">
      <c r="A578" s="69">
        <v>570</v>
      </c>
      <c r="B578" s="88">
        <v>801</v>
      </c>
      <c r="C578" s="12" t="s">
        <v>722</v>
      </c>
      <c r="D578" s="4" t="s">
        <v>85</v>
      </c>
      <c r="E578" s="91" t="s">
        <v>86</v>
      </c>
      <c r="F578" s="65">
        <v>1138.4000000000001</v>
      </c>
      <c r="G578" s="131">
        <v>1138.4000000000001</v>
      </c>
      <c r="H578" s="135">
        <f t="shared" si="17"/>
        <v>100</v>
      </c>
    </row>
    <row r="579" spans="1:8" ht="13" x14ac:dyDescent="0.25">
      <c r="A579" s="69">
        <v>37</v>
      </c>
      <c r="B579" s="138" t="s">
        <v>87</v>
      </c>
      <c r="C579" s="70" t="s">
        <v>88</v>
      </c>
      <c r="D579" s="70" t="s">
        <v>88</v>
      </c>
      <c r="E579" s="139" t="s">
        <v>89</v>
      </c>
      <c r="F579" s="65">
        <f>F580+F585</f>
        <v>27850.699999999997</v>
      </c>
      <c r="G579" s="131">
        <f>G580+G585</f>
        <v>27808.907759999998</v>
      </c>
      <c r="H579" s="120">
        <f t="shared" si="17"/>
        <v>99.849941868606535</v>
      </c>
    </row>
    <row r="580" spans="1:8" ht="26" hidden="1" x14ac:dyDescent="0.3">
      <c r="A580" s="69">
        <v>572</v>
      </c>
      <c r="B580" s="89" t="s">
        <v>87</v>
      </c>
      <c r="C580" s="2" t="s">
        <v>209</v>
      </c>
      <c r="D580" s="70"/>
      <c r="E580" s="92" t="s">
        <v>597</v>
      </c>
      <c r="F580" s="29">
        <f>F581</f>
        <v>27770.1</v>
      </c>
      <c r="G580" s="130">
        <f>G581</f>
        <v>27728.30776</v>
      </c>
      <c r="H580" s="136">
        <f t="shared" si="17"/>
        <v>99.849506339552249</v>
      </c>
    </row>
    <row r="581" spans="1:8" ht="39" hidden="1" x14ac:dyDescent="0.3">
      <c r="A581" s="69">
        <v>573</v>
      </c>
      <c r="B581" s="57">
        <v>804</v>
      </c>
      <c r="C581" s="2" t="s">
        <v>214</v>
      </c>
      <c r="D581" s="2"/>
      <c r="E581" s="92" t="s">
        <v>631</v>
      </c>
      <c r="F581" s="29">
        <f>F582</f>
        <v>27770.1</v>
      </c>
      <c r="G581" s="130">
        <f>G582</f>
        <v>27728.30776</v>
      </c>
      <c r="H581" s="136">
        <f t="shared" si="17"/>
        <v>99.849506339552249</v>
      </c>
    </row>
    <row r="582" spans="1:8" ht="26" hidden="1" x14ac:dyDescent="0.3">
      <c r="A582" s="69">
        <v>574</v>
      </c>
      <c r="B582" s="57">
        <v>804</v>
      </c>
      <c r="C582" s="2" t="s">
        <v>650</v>
      </c>
      <c r="D582" s="2"/>
      <c r="E582" s="85" t="s">
        <v>155</v>
      </c>
      <c r="F582" s="29">
        <f>F583+F584</f>
        <v>27770.1</v>
      </c>
      <c r="G582" s="130">
        <f>G583+G584</f>
        <v>27728.30776</v>
      </c>
      <c r="H582" s="136">
        <f t="shared" si="17"/>
        <v>99.849506339552249</v>
      </c>
    </row>
    <row r="583" spans="1:8" ht="13" hidden="1" x14ac:dyDescent="0.25">
      <c r="A583" s="69">
        <v>575</v>
      </c>
      <c r="B583" s="58">
        <v>804</v>
      </c>
      <c r="C583" s="4" t="s">
        <v>650</v>
      </c>
      <c r="D583" s="4" t="s">
        <v>44</v>
      </c>
      <c r="E583" s="91" t="s">
        <v>45</v>
      </c>
      <c r="F583" s="65">
        <f>26600.5-13320+13320+87.3</f>
        <v>26687.8</v>
      </c>
      <c r="G583" s="131">
        <v>26687.552899999999</v>
      </c>
      <c r="H583" s="135">
        <f t="shared" si="17"/>
        <v>99.999074108768809</v>
      </c>
    </row>
    <row r="584" spans="1:8" ht="26" hidden="1" x14ac:dyDescent="0.25">
      <c r="A584" s="69">
        <v>576</v>
      </c>
      <c r="B584" s="58">
        <v>804</v>
      </c>
      <c r="C584" s="4" t="s">
        <v>650</v>
      </c>
      <c r="D584" s="4" t="s">
        <v>78</v>
      </c>
      <c r="E584" s="91" t="s">
        <v>77</v>
      </c>
      <c r="F584" s="65">
        <f>1169.6-87.3</f>
        <v>1082.3</v>
      </c>
      <c r="G584" s="131">
        <v>1040.75486</v>
      </c>
      <c r="H584" s="135">
        <f t="shared" si="17"/>
        <v>96.161402568603904</v>
      </c>
    </row>
    <row r="585" spans="1:8" ht="13" hidden="1" x14ac:dyDescent="0.3">
      <c r="A585" s="69">
        <v>577</v>
      </c>
      <c r="B585" s="87">
        <v>804</v>
      </c>
      <c r="C585" s="96" t="s">
        <v>189</v>
      </c>
      <c r="D585" s="96"/>
      <c r="E585" s="102" t="s">
        <v>156</v>
      </c>
      <c r="F585" s="29">
        <f>F586</f>
        <v>80.599999999999994</v>
      </c>
      <c r="G585" s="130">
        <f>G586</f>
        <v>80.599999999999994</v>
      </c>
      <c r="H585" s="136">
        <f t="shared" si="17"/>
        <v>100</v>
      </c>
    </row>
    <row r="586" spans="1:8" ht="52" hidden="1" x14ac:dyDescent="0.3">
      <c r="A586" s="69">
        <v>578</v>
      </c>
      <c r="B586" s="57">
        <v>804</v>
      </c>
      <c r="C586" s="63" t="s">
        <v>730</v>
      </c>
      <c r="D586" s="2"/>
      <c r="E586" s="92" t="s">
        <v>735</v>
      </c>
      <c r="F586" s="29">
        <f>F587</f>
        <v>80.599999999999994</v>
      </c>
      <c r="G586" s="130">
        <f>G587</f>
        <v>80.599999999999994</v>
      </c>
      <c r="H586" s="136">
        <f t="shared" ref="H586:H649" si="19">G586/F586*100</f>
        <v>100</v>
      </c>
    </row>
    <row r="587" spans="1:8" ht="14.5" hidden="1" customHeight="1" x14ac:dyDescent="0.25">
      <c r="A587" s="69">
        <v>579</v>
      </c>
      <c r="B587" s="58">
        <v>804</v>
      </c>
      <c r="C587" s="64" t="s">
        <v>730</v>
      </c>
      <c r="D587" s="4" t="s">
        <v>44</v>
      </c>
      <c r="E587" s="91" t="s">
        <v>45</v>
      </c>
      <c r="F587" s="71">
        <v>80.599999999999994</v>
      </c>
      <c r="G587" s="132">
        <v>80.599999999999994</v>
      </c>
      <c r="H587" s="135">
        <f t="shared" si="19"/>
        <v>100</v>
      </c>
    </row>
    <row r="588" spans="1:8" s="21" customFormat="1" ht="15" x14ac:dyDescent="0.3">
      <c r="A588" s="69">
        <v>38</v>
      </c>
      <c r="B588" s="57">
        <v>1000</v>
      </c>
      <c r="C588" s="2"/>
      <c r="D588" s="2"/>
      <c r="E588" s="90" t="s">
        <v>24</v>
      </c>
      <c r="F588" s="29">
        <f>F589+F594+F639+F623</f>
        <v>155678.59999999998</v>
      </c>
      <c r="G588" s="130">
        <f>G589+G594+G639+G623</f>
        <v>151650.26934</v>
      </c>
      <c r="H588" s="136">
        <f t="shared" si="19"/>
        <v>97.412405648560579</v>
      </c>
    </row>
    <row r="589" spans="1:8" s="20" customFormat="1" ht="13" x14ac:dyDescent="0.25">
      <c r="A589" s="69">
        <v>39</v>
      </c>
      <c r="B589" s="58">
        <v>1001</v>
      </c>
      <c r="C589" s="2"/>
      <c r="D589" s="2"/>
      <c r="E589" s="91" t="s">
        <v>29</v>
      </c>
      <c r="F589" s="65">
        <f t="shared" ref="F589:G592" si="20">F590</f>
        <v>16000</v>
      </c>
      <c r="G589" s="131">
        <f t="shared" si="20"/>
        <v>15999.89747</v>
      </c>
      <c r="H589" s="120">
        <f t="shared" si="19"/>
        <v>99.999359187500005</v>
      </c>
    </row>
    <row r="590" spans="1:8" s="21" customFormat="1" ht="26" hidden="1" x14ac:dyDescent="0.3">
      <c r="A590" s="69">
        <v>582</v>
      </c>
      <c r="B590" s="57">
        <v>1001</v>
      </c>
      <c r="C590" s="2" t="s">
        <v>195</v>
      </c>
      <c r="D590" s="2"/>
      <c r="E590" s="92" t="s">
        <v>745</v>
      </c>
      <c r="F590" s="29">
        <f t="shared" si="20"/>
        <v>16000</v>
      </c>
      <c r="G590" s="130">
        <f t="shared" si="20"/>
        <v>15999.89747</v>
      </c>
      <c r="H590" s="136">
        <f t="shared" si="19"/>
        <v>99.999359187500005</v>
      </c>
    </row>
    <row r="591" spans="1:8" s="21" customFormat="1" ht="26" hidden="1" x14ac:dyDescent="0.3">
      <c r="A591" s="69">
        <v>583</v>
      </c>
      <c r="B591" s="57">
        <v>1001</v>
      </c>
      <c r="C591" s="2" t="s">
        <v>303</v>
      </c>
      <c r="D591" s="2"/>
      <c r="E591" s="92" t="s">
        <v>157</v>
      </c>
      <c r="F591" s="29">
        <f t="shared" si="20"/>
        <v>16000</v>
      </c>
      <c r="G591" s="130">
        <f t="shared" si="20"/>
        <v>15999.89747</v>
      </c>
      <c r="H591" s="136">
        <f t="shared" si="19"/>
        <v>99.999359187500005</v>
      </c>
    </row>
    <row r="592" spans="1:8" s="21" customFormat="1" ht="52" hidden="1" x14ac:dyDescent="0.3">
      <c r="A592" s="69">
        <v>584</v>
      </c>
      <c r="B592" s="57">
        <v>1001</v>
      </c>
      <c r="C592" s="2" t="s">
        <v>304</v>
      </c>
      <c r="D592" s="2"/>
      <c r="E592" s="85" t="s">
        <v>158</v>
      </c>
      <c r="F592" s="29">
        <f t="shared" si="20"/>
        <v>16000</v>
      </c>
      <c r="G592" s="130">
        <f t="shared" si="20"/>
        <v>15999.89747</v>
      </c>
      <c r="H592" s="136">
        <f t="shared" si="19"/>
        <v>99.999359187500005</v>
      </c>
    </row>
    <row r="593" spans="1:8" s="21" customFormat="1" ht="26" hidden="1" x14ac:dyDescent="0.3">
      <c r="A593" s="69">
        <v>585</v>
      </c>
      <c r="B593" s="58">
        <v>1001</v>
      </c>
      <c r="C593" s="4" t="s">
        <v>304</v>
      </c>
      <c r="D593" s="12" t="s">
        <v>48</v>
      </c>
      <c r="E593" s="91" t="s">
        <v>49</v>
      </c>
      <c r="F593" s="65">
        <v>16000</v>
      </c>
      <c r="G593" s="131">
        <v>15999.89747</v>
      </c>
      <c r="H593" s="135">
        <f t="shared" si="19"/>
        <v>99.999359187500005</v>
      </c>
    </row>
    <row r="594" spans="1:8" ht="13" x14ac:dyDescent="0.25">
      <c r="A594" s="69">
        <v>40</v>
      </c>
      <c r="B594" s="58">
        <v>1003</v>
      </c>
      <c r="C594" s="2"/>
      <c r="D594" s="2"/>
      <c r="E594" s="91" t="s">
        <v>26</v>
      </c>
      <c r="F594" s="65">
        <f>F595+F620+F612</f>
        <v>128028.4</v>
      </c>
      <c r="G594" s="131">
        <f>G595+G620+G612</f>
        <v>124235.59050999999</v>
      </c>
      <c r="H594" s="120">
        <f t="shared" si="19"/>
        <v>97.037524885103622</v>
      </c>
    </row>
    <row r="595" spans="1:8" s="21" customFormat="1" ht="26" hidden="1" x14ac:dyDescent="0.3">
      <c r="A595" s="69">
        <v>587</v>
      </c>
      <c r="B595" s="57">
        <v>1003</v>
      </c>
      <c r="C595" s="2" t="s">
        <v>195</v>
      </c>
      <c r="D595" s="2"/>
      <c r="E595" s="92" t="s">
        <v>745</v>
      </c>
      <c r="F595" s="29">
        <f>F596</f>
        <v>125293.79999999999</v>
      </c>
      <c r="G595" s="130">
        <f>G596</f>
        <v>121500.99050999999</v>
      </c>
      <c r="H595" s="136">
        <f t="shared" si="19"/>
        <v>96.972867380508859</v>
      </c>
    </row>
    <row r="596" spans="1:8" ht="39" hidden="1" x14ac:dyDescent="0.3">
      <c r="A596" s="69">
        <v>588</v>
      </c>
      <c r="B596" s="57">
        <v>1003</v>
      </c>
      <c r="C596" s="2" t="s">
        <v>194</v>
      </c>
      <c r="D596" s="2"/>
      <c r="E596" s="92" t="s">
        <v>166</v>
      </c>
      <c r="F596" s="29">
        <f>F597+F600+F603+F606+F608+F610</f>
        <v>125293.79999999999</v>
      </c>
      <c r="G596" s="130">
        <f>G597+G600+G603+G606+G608+G610</f>
        <v>121500.99050999999</v>
      </c>
      <c r="H596" s="136">
        <f t="shared" si="19"/>
        <v>96.972867380508859</v>
      </c>
    </row>
    <row r="597" spans="1:8" ht="38.15" hidden="1" customHeight="1" x14ac:dyDescent="0.3">
      <c r="A597" s="69">
        <v>589</v>
      </c>
      <c r="B597" s="57">
        <v>1003</v>
      </c>
      <c r="C597" s="10" t="s">
        <v>193</v>
      </c>
      <c r="D597" s="2"/>
      <c r="E597" s="85" t="s">
        <v>541</v>
      </c>
      <c r="F597" s="29">
        <f>F599+F598</f>
        <v>13473.7</v>
      </c>
      <c r="G597" s="130">
        <f>G599+G598</f>
        <v>12568.55466</v>
      </c>
      <c r="H597" s="136">
        <f t="shared" si="19"/>
        <v>93.2821323021887</v>
      </c>
    </row>
    <row r="598" spans="1:8" ht="26" hidden="1" x14ac:dyDescent="0.25">
      <c r="A598" s="69">
        <v>590</v>
      </c>
      <c r="B598" s="58">
        <v>1003</v>
      </c>
      <c r="C598" s="4" t="s">
        <v>193</v>
      </c>
      <c r="D598" s="4" t="s">
        <v>78</v>
      </c>
      <c r="E598" s="91" t="s">
        <v>77</v>
      </c>
      <c r="F598" s="71">
        <v>205</v>
      </c>
      <c r="G598" s="132">
        <v>149.63082</v>
      </c>
      <c r="H598" s="135">
        <f t="shared" si="19"/>
        <v>72.990643902439018</v>
      </c>
    </row>
    <row r="599" spans="1:8" ht="26" hidden="1" x14ac:dyDescent="0.25">
      <c r="A599" s="69">
        <v>591</v>
      </c>
      <c r="B599" s="58">
        <v>1003</v>
      </c>
      <c r="C599" s="4" t="s">
        <v>193</v>
      </c>
      <c r="D599" s="4" t="s">
        <v>48</v>
      </c>
      <c r="E599" s="91" t="s">
        <v>49</v>
      </c>
      <c r="F599" s="71">
        <v>13268.7</v>
      </c>
      <c r="G599" s="132">
        <v>12418.923839999999</v>
      </c>
      <c r="H599" s="135">
        <f t="shared" si="19"/>
        <v>93.595633634041008</v>
      </c>
    </row>
    <row r="600" spans="1:8" ht="43.5" hidden="1" customHeight="1" x14ac:dyDescent="0.3">
      <c r="A600" s="69">
        <v>592</v>
      </c>
      <c r="B600" s="57">
        <v>1003</v>
      </c>
      <c r="C600" s="2" t="s">
        <v>196</v>
      </c>
      <c r="D600" s="2"/>
      <c r="E600" s="85" t="s">
        <v>542</v>
      </c>
      <c r="F600" s="29">
        <f>F602+F601</f>
        <v>99620</v>
      </c>
      <c r="G600" s="130">
        <f>G602+G601</f>
        <v>97145.416330000007</v>
      </c>
      <c r="H600" s="136">
        <f t="shared" si="19"/>
        <v>97.515977042762501</v>
      </c>
    </row>
    <row r="601" spans="1:8" ht="26" hidden="1" x14ac:dyDescent="0.25">
      <c r="A601" s="69">
        <v>593</v>
      </c>
      <c r="B601" s="58">
        <v>1003</v>
      </c>
      <c r="C601" s="4" t="s">
        <v>196</v>
      </c>
      <c r="D601" s="4" t="s">
        <v>78</v>
      </c>
      <c r="E601" s="91" t="s">
        <v>77</v>
      </c>
      <c r="F601" s="71">
        <v>1450</v>
      </c>
      <c r="G601" s="132">
        <v>1125.2155</v>
      </c>
      <c r="H601" s="135">
        <f t="shared" si="19"/>
        <v>77.601068965517243</v>
      </c>
    </row>
    <row r="602" spans="1:8" s="21" customFormat="1" ht="26" hidden="1" x14ac:dyDescent="0.3">
      <c r="A602" s="69">
        <v>594</v>
      </c>
      <c r="B602" s="58">
        <v>1003</v>
      </c>
      <c r="C602" s="4" t="s">
        <v>196</v>
      </c>
      <c r="D602" s="4" t="s">
        <v>48</v>
      </c>
      <c r="E602" s="91" t="s">
        <v>49</v>
      </c>
      <c r="F602" s="71">
        <v>98170</v>
      </c>
      <c r="G602" s="132">
        <v>96020.200830000002</v>
      </c>
      <c r="H602" s="135">
        <f t="shared" si="19"/>
        <v>97.810126138331469</v>
      </c>
    </row>
    <row r="603" spans="1:8" ht="39" hidden="1" x14ac:dyDescent="0.3">
      <c r="A603" s="69">
        <v>595</v>
      </c>
      <c r="B603" s="57">
        <v>1003</v>
      </c>
      <c r="C603" s="10" t="s">
        <v>197</v>
      </c>
      <c r="D603" s="2"/>
      <c r="E603" s="85" t="s">
        <v>534</v>
      </c>
      <c r="F603" s="29">
        <f>F605+F604</f>
        <v>12070</v>
      </c>
      <c r="G603" s="130">
        <f>G605+G604</f>
        <v>11657.482019999999</v>
      </c>
      <c r="H603" s="136">
        <f t="shared" si="19"/>
        <v>96.582286826843415</v>
      </c>
    </row>
    <row r="604" spans="1:8" ht="26" hidden="1" x14ac:dyDescent="0.25">
      <c r="A604" s="69">
        <v>596</v>
      </c>
      <c r="B604" s="58">
        <v>1003</v>
      </c>
      <c r="C604" s="4" t="s">
        <v>197</v>
      </c>
      <c r="D604" s="4" t="s">
        <v>78</v>
      </c>
      <c r="E604" s="91" t="s">
        <v>77</v>
      </c>
      <c r="F604" s="71">
        <v>160.5</v>
      </c>
      <c r="G604" s="132">
        <v>150.95268999999999</v>
      </c>
      <c r="H604" s="135">
        <f t="shared" si="19"/>
        <v>94.05152024922117</v>
      </c>
    </row>
    <row r="605" spans="1:8" s="21" customFormat="1" ht="26" hidden="1" x14ac:dyDescent="0.3">
      <c r="A605" s="69">
        <v>597</v>
      </c>
      <c r="B605" s="58">
        <v>1003</v>
      </c>
      <c r="C605" s="4" t="s">
        <v>197</v>
      </c>
      <c r="D605" s="4" t="s">
        <v>48</v>
      </c>
      <c r="E605" s="91" t="s">
        <v>49</v>
      </c>
      <c r="F605" s="71">
        <v>11909.5</v>
      </c>
      <c r="G605" s="132">
        <v>11506.529329999999</v>
      </c>
      <c r="H605" s="135">
        <f t="shared" si="19"/>
        <v>96.616393047567058</v>
      </c>
    </row>
    <row r="606" spans="1:8" s="21" customFormat="1" ht="39" hidden="1" x14ac:dyDescent="0.3">
      <c r="A606" s="69">
        <v>598</v>
      </c>
      <c r="B606" s="57">
        <v>1003</v>
      </c>
      <c r="C606" s="33" t="s">
        <v>305</v>
      </c>
      <c r="D606" s="2"/>
      <c r="E606" s="85" t="s">
        <v>179</v>
      </c>
      <c r="F606" s="29">
        <f>F607</f>
        <v>94</v>
      </c>
      <c r="G606" s="130">
        <f>G607</f>
        <v>94</v>
      </c>
      <c r="H606" s="136">
        <f t="shared" si="19"/>
        <v>100</v>
      </c>
    </row>
    <row r="607" spans="1:8" s="21" customFormat="1" ht="26" hidden="1" x14ac:dyDescent="0.3">
      <c r="A607" s="69">
        <v>599</v>
      </c>
      <c r="B607" s="58">
        <v>1003</v>
      </c>
      <c r="C607" s="55" t="s">
        <v>305</v>
      </c>
      <c r="D607" s="4" t="s">
        <v>48</v>
      </c>
      <c r="E607" s="91" t="s">
        <v>49</v>
      </c>
      <c r="F607" s="65">
        <v>94</v>
      </c>
      <c r="G607" s="131">
        <v>94</v>
      </c>
      <c r="H607" s="135">
        <f t="shared" si="19"/>
        <v>100</v>
      </c>
    </row>
    <row r="608" spans="1:8" s="21" customFormat="1" ht="39" hidden="1" x14ac:dyDescent="0.3">
      <c r="A608" s="69">
        <v>600</v>
      </c>
      <c r="B608" s="57">
        <v>1003</v>
      </c>
      <c r="C608" s="2" t="s">
        <v>306</v>
      </c>
      <c r="D608" s="2"/>
      <c r="E608" s="85" t="s">
        <v>76</v>
      </c>
      <c r="F608" s="29">
        <f>F609</f>
        <v>3.9</v>
      </c>
      <c r="G608" s="130">
        <f>G609</f>
        <v>3.3374999999999999</v>
      </c>
      <c r="H608" s="136">
        <f t="shared" si="19"/>
        <v>85.576923076923066</v>
      </c>
    </row>
    <row r="609" spans="1:8" ht="39" hidden="1" x14ac:dyDescent="0.25">
      <c r="A609" s="69">
        <v>601</v>
      </c>
      <c r="B609" s="58">
        <v>1003</v>
      </c>
      <c r="C609" s="4" t="s">
        <v>306</v>
      </c>
      <c r="D609" s="4" t="s">
        <v>56</v>
      </c>
      <c r="E609" s="91" t="s">
        <v>517</v>
      </c>
      <c r="F609" s="65">
        <v>3.9</v>
      </c>
      <c r="G609" s="131">
        <v>3.3374999999999999</v>
      </c>
      <c r="H609" s="135">
        <f t="shared" si="19"/>
        <v>85.576923076923066</v>
      </c>
    </row>
    <row r="610" spans="1:8" ht="68.150000000000006" hidden="1" customHeight="1" x14ac:dyDescent="0.3">
      <c r="A610" s="69">
        <v>602</v>
      </c>
      <c r="B610" s="1">
        <v>1003</v>
      </c>
      <c r="C610" s="2" t="s">
        <v>367</v>
      </c>
      <c r="D610" s="4"/>
      <c r="E610" s="5" t="s">
        <v>656</v>
      </c>
      <c r="F610" s="29">
        <f>F611</f>
        <v>32.200000000000003</v>
      </c>
      <c r="G610" s="130">
        <f>G611</f>
        <v>32.200000000000003</v>
      </c>
      <c r="H610" s="136">
        <f t="shared" si="19"/>
        <v>100</v>
      </c>
    </row>
    <row r="611" spans="1:8" ht="26.25" hidden="1" customHeight="1" x14ac:dyDescent="0.25">
      <c r="A611" s="69">
        <v>603</v>
      </c>
      <c r="B611" s="3">
        <v>1003</v>
      </c>
      <c r="C611" s="4" t="s">
        <v>367</v>
      </c>
      <c r="D611" s="4" t="s">
        <v>48</v>
      </c>
      <c r="E611" s="91" t="s">
        <v>49</v>
      </c>
      <c r="F611" s="71">
        <v>32.200000000000003</v>
      </c>
      <c r="G611" s="132">
        <v>32.200000000000003</v>
      </c>
      <c r="H611" s="135">
        <f t="shared" si="19"/>
        <v>100</v>
      </c>
    </row>
    <row r="612" spans="1:8" ht="40.5" hidden="1" customHeight="1" x14ac:dyDescent="0.3">
      <c r="A612" s="69">
        <v>604</v>
      </c>
      <c r="B612" s="57">
        <v>1003</v>
      </c>
      <c r="C612" s="2" t="s">
        <v>201</v>
      </c>
      <c r="D612" s="2"/>
      <c r="E612" s="85" t="s">
        <v>595</v>
      </c>
      <c r="F612" s="29">
        <f>F613</f>
        <v>2515.6</v>
      </c>
      <c r="G612" s="130">
        <f>G613</f>
        <v>2515.6</v>
      </c>
      <c r="H612" s="136">
        <f t="shared" si="19"/>
        <v>100</v>
      </c>
    </row>
    <row r="613" spans="1:8" ht="26" hidden="1" x14ac:dyDescent="0.3">
      <c r="A613" s="69">
        <v>605</v>
      </c>
      <c r="B613" s="57">
        <v>1003</v>
      </c>
      <c r="C613" s="2" t="s">
        <v>278</v>
      </c>
      <c r="D613" s="2"/>
      <c r="E613" s="85" t="s">
        <v>482</v>
      </c>
      <c r="F613" s="29">
        <f>F616+F614+F618</f>
        <v>2515.6</v>
      </c>
      <c r="G613" s="130">
        <f>G616+G614+G618</f>
        <v>2515.6</v>
      </c>
      <c r="H613" s="136">
        <f t="shared" si="19"/>
        <v>100</v>
      </c>
    </row>
    <row r="614" spans="1:8" ht="26" hidden="1" x14ac:dyDescent="0.3">
      <c r="A614" s="69">
        <v>606</v>
      </c>
      <c r="B614" s="57">
        <v>1003</v>
      </c>
      <c r="C614" s="2" t="s">
        <v>688</v>
      </c>
      <c r="D614" s="2"/>
      <c r="E614" s="85" t="s">
        <v>487</v>
      </c>
      <c r="F614" s="29">
        <f>F615</f>
        <v>1110.9000000000001</v>
      </c>
      <c r="G614" s="130">
        <f>G615</f>
        <v>1110.9000000000001</v>
      </c>
      <c r="H614" s="136">
        <f t="shared" si="19"/>
        <v>100</v>
      </c>
    </row>
    <row r="615" spans="1:8" ht="26" hidden="1" x14ac:dyDescent="0.25">
      <c r="A615" s="69">
        <v>607</v>
      </c>
      <c r="B615" s="58">
        <v>1003</v>
      </c>
      <c r="C615" s="4" t="s">
        <v>688</v>
      </c>
      <c r="D615" s="4" t="s">
        <v>48</v>
      </c>
      <c r="E615" s="91" t="s">
        <v>49</v>
      </c>
      <c r="F615" s="71">
        <v>1110.9000000000001</v>
      </c>
      <c r="G615" s="132">
        <v>1110.9000000000001</v>
      </c>
      <c r="H615" s="135">
        <f t="shared" si="19"/>
        <v>100</v>
      </c>
    </row>
    <row r="616" spans="1:8" ht="26" hidden="1" x14ac:dyDescent="0.3">
      <c r="A616" s="69">
        <v>608</v>
      </c>
      <c r="B616" s="57">
        <v>1003</v>
      </c>
      <c r="C616" s="2" t="s">
        <v>648</v>
      </c>
      <c r="D616" s="2"/>
      <c r="E616" s="85" t="s">
        <v>524</v>
      </c>
      <c r="F616" s="29">
        <f>F617</f>
        <v>1000</v>
      </c>
      <c r="G616" s="130">
        <f>G617</f>
        <v>1000</v>
      </c>
      <c r="H616" s="136">
        <f t="shared" si="19"/>
        <v>100</v>
      </c>
    </row>
    <row r="617" spans="1:8" ht="14.25" hidden="1" customHeight="1" x14ac:dyDescent="0.25">
      <c r="A617" s="69">
        <v>609</v>
      </c>
      <c r="B617" s="58">
        <v>1003</v>
      </c>
      <c r="C617" s="4" t="s">
        <v>648</v>
      </c>
      <c r="D617" s="4" t="s">
        <v>48</v>
      </c>
      <c r="E617" s="91" t="s">
        <v>49</v>
      </c>
      <c r="F617" s="65">
        <f>1181-181</f>
        <v>1000</v>
      </c>
      <c r="G617" s="131">
        <v>1000</v>
      </c>
      <c r="H617" s="135">
        <f t="shared" si="19"/>
        <v>100</v>
      </c>
    </row>
    <row r="618" spans="1:8" s="21" customFormat="1" ht="26.15" hidden="1" customHeight="1" x14ac:dyDescent="0.3">
      <c r="A618" s="69">
        <v>610</v>
      </c>
      <c r="B618" s="57">
        <v>1003</v>
      </c>
      <c r="C618" s="2" t="s">
        <v>693</v>
      </c>
      <c r="D618" s="2"/>
      <c r="E618" s="85" t="s">
        <v>512</v>
      </c>
      <c r="F618" s="29">
        <f>F619</f>
        <v>404.7</v>
      </c>
      <c r="G618" s="130">
        <f>G619</f>
        <v>404.7</v>
      </c>
      <c r="H618" s="136">
        <f t="shared" si="19"/>
        <v>100</v>
      </c>
    </row>
    <row r="619" spans="1:8" s="21" customFormat="1" ht="15" hidden="1" customHeight="1" x14ac:dyDescent="0.3">
      <c r="A619" s="69">
        <v>611</v>
      </c>
      <c r="B619" s="58">
        <v>1003</v>
      </c>
      <c r="C619" s="4" t="s">
        <v>693</v>
      </c>
      <c r="D619" s="4" t="s">
        <v>48</v>
      </c>
      <c r="E619" s="91" t="s">
        <v>49</v>
      </c>
      <c r="F619" s="71">
        <v>404.7</v>
      </c>
      <c r="G619" s="132">
        <v>404.7</v>
      </c>
      <c r="H619" s="135">
        <f t="shared" si="19"/>
        <v>100</v>
      </c>
    </row>
    <row r="620" spans="1:8" s="21" customFormat="1" ht="13" hidden="1" x14ac:dyDescent="0.3">
      <c r="A620" s="69">
        <v>612</v>
      </c>
      <c r="B620" s="57">
        <v>1003</v>
      </c>
      <c r="C620" s="2" t="s">
        <v>189</v>
      </c>
      <c r="D620" s="2"/>
      <c r="E620" s="85" t="s">
        <v>156</v>
      </c>
      <c r="F620" s="29">
        <f>F621</f>
        <v>219</v>
      </c>
      <c r="G620" s="130">
        <f>G621</f>
        <v>219</v>
      </c>
      <c r="H620" s="136">
        <f t="shared" si="19"/>
        <v>100</v>
      </c>
    </row>
    <row r="621" spans="1:8" s="21" customFormat="1" ht="39" hidden="1" x14ac:dyDescent="0.3">
      <c r="A621" s="69">
        <v>613</v>
      </c>
      <c r="B621" s="57">
        <v>1003</v>
      </c>
      <c r="C621" s="33" t="s">
        <v>308</v>
      </c>
      <c r="D621" s="2"/>
      <c r="E621" s="85" t="s">
        <v>437</v>
      </c>
      <c r="F621" s="29">
        <f>F622</f>
        <v>219</v>
      </c>
      <c r="G621" s="130">
        <f>G622</f>
        <v>219</v>
      </c>
      <c r="H621" s="136">
        <f t="shared" si="19"/>
        <v>100</v>
      </c>
    </row>
    <row r="622" spans="1:8" s="21" customFormat="1" ht="13" hidden="1" x14ac:dyDescent="0.3">
      <c r="A622" s="69">
        <v>614</v>
      </c>
      <c r="B622" s="58">
        <v>1003</v>
      </c>
      <c r="C622" s="55" t="s">
        <v>308</v>
      </c>
      <c r="D622" s="4" t="s">
        <v>46</v>
      </c>
      <c r="E622" s="91" t="s">
        <v>47</v>
      </c>
      <c r="F622" s="65">
        <v>219</v>
      </c>
      <c r="G622" s="131">
        <v>219</v>
      </c>
      <c r="H622" s="135">
        <f t="shared" si="19"/>
        <v>100</v>
      </c>
    </row>
    <row r="623" spans="1:8" s="21" customFormat="1" ht="13" x14ac:dyDescent="0.3">
      <c r="A623" s="69">
        <v>41</v>
      </c>
      <c r="B623" s="58">
        <v>1004</v>
      </c>
      <c r="C623" s="2"/>
      <c r="D623" s="2"/>
      <c r="E623" s="91" t="s">
        <v>538</v>
      </c>
      <c r="F623" s="65">
        <f>F624+F630</f>
        <v>3584.8</v>
      </c>
      <c r="G623" s="131">
        <f>G624+G630</f>
        <v>3538.5726999999997</v>
      </c>
      <c r="H623" s="120">
        <f t="shared" si="19"/>
        <v>98.710463624191007</v>
      </c>
    </row>
    <row r="624" spans="1:8" s="21" customFormat="1" ht="39" hidden="1" x14ac:dyDescent="0.3">
      <c r="A624" s="69">
        <v>616</v>
      </c>
      <c r="B624" s="57">
        <v>1004</v>
      </c>
      <c r="C624" s="2" t="s">
        <v>279</v>
      </c>
      <c r="D624" s="2"/>
      <c r="E624" s="92" t="s">
        <v>744</v>
      </c>
      <c r="F624" s="29">
        <f>F625</f>
        <v>416.9</v>
      </c>
      <c r="G624" s="130">
        <f>G625</f>
        <v>370.67349999999999</v>
      </c>
      <c r="H624" s="136">
        <f t="shared" si="19"/>
        <v>88.911849364355959</v>
      </c>
    </row>
    <row r="625" spans="1:8" s="21" customFormat="1" ht="26" hidden="1" x14ac:dyDescent="0.3">
      <c r="A625" s="69">
        <v>617</v>
      </c>
      <c r="B625" s="57">
        <v>1004</v>
      </c>
      <c r="C625" s="2" t="s">
        <v>285</v>
      </c>
      <c r="D625" s="2"/>
      <c r="E625" s="92" t="s">
        <v>122</v>
      </c>
      <c r="F625" s="29">
        <f>F628+F626</f>
        <v>416.9</v>
      </c>
      <c r="G625" s="130">
        <f>G628+G626</f>
        <v>370.67349999999999</v>
      </c>
      <c r="H625" s="136">
        <f t="shared" si="19"/>
        <v>88.911849364355959</v>
      </c>
    </row>
    <row r="626" spans="1:8" s="21" customFormat="1" ht="78" hidden="1" x14ac:dyDescent="0.3">
      <c r="A626" s="69">
        <v>618</v>
      </c>
      <c r="B626" s="57">
        <v>1004</v>
      </c>
      <c r="C626" s="2" t="s">
        <v>682</v>
      </c>
      <c r="D626" s="2"/>
      <c r="E626" s="92" t="s">
        <v>683</v>
      </c>
      <c r="F626" s="29">
        <f>F627</f>
        <v>69.900000000000006</v>
      </c>
      <c r="G626" s="130">
        <f>G627</f>
        <v>56.282899999999998</v>
      </c>
      <c r="H626" s="136">
        <f t="shared" si="19"/>
        <v>80.51917024320457</v>
      </c>
    </row>
    <row r="627" spans="1:8" s="21" customFormat="1" ht="26" hidden="1" x14ac:dyDescent="0.3">
      <c r="A627" s="69">
        <v>619</v>
      </c>
      <c r="B627" s="58">
        <v>1004</v>
      </c>
      <c r="C627" s="4" t="s">
        <v>682</v>
      </c>
      <c r="D627" s="4" t="s">
        <v>48</v>
      </c>
      <c r="E627" s="93" t="s">
        <v>49</v>
      </c>
      <c r="F627" s="65">
        <v>69.900000000000006</v>
      </c>
      <c r="G627" s="131">
        <v>56.282899999999998</v>
      </c>
      <c r="H627" s="135">
        <f t="shared" si="19"/>
        <v>80.51917024320457</v>
      </c>
    </row>
    <row r="628" spans="1:8" ht="32.25" hidden="1" customHeight="1" x14ac:dyDescent="0.3">
      <c r="A628" s="69">
        <v>620</v>
      </c>
      <c r="B628" s="57">
        <v>1004</v>
      </c>
      <c r="C628" s="2" t="s">
        <v>289</v>
      </c>
      <c r="D628" s="2"/>
      <c r="E628" s="111" t="s">
        <v>531</v>
      </c>
      <c r="F628" s="29">
        <f>F629</f>
        <v>347</v>
      </c>
      <c r="G628" s="130">
        <f>G629</f>
        <v>314.39060000000001</v>
      </c>
      <c r="H628" s="136">
        <f t="shared" si="19"/>
        <v>90.602478386167149</v>
      </c>
    </row>
    <row r="629" spans="1:8" ht="13" hidden="1" x14ac:dyDescent="0.25">
      <c r="A629" s="69">
        <v>621</v>
      </c>
      <c r="B629" s="58">
        <v>1004</v>
      </c>
      <c r="C629" s="4" t="s">
        <v>289</v>
      </c>
      <c r="D629" s="4" t="s">
        <v>90</v>
      </c>
      <c r="E629" s="91" t="s">
        <v>91</v>
      </c>
      <c r="F629" s="71">
        <v>347</v>
      </c>
      <c r="G629" s="132">
        <v>314.39060000000001</v>
      </c>
      <c r="H629" s="135">
        <f t="shared" si="19"/>
        <v>90.602478386167149</v>
      </c>
    </row>
    <row r="630" spans="1:8" ht="26" hidden="1" x14ac:dyDescent="0.3">
      <c r="A630" s="69">
        <v>622</v>
      </c>
      <c r="B630" s="57">
        <v>1004</v>
      </c>
      <c r="C630" s="2" t="s">
        <v>195</v>
      </c>
      <c r="D630" s="4"/>
      <c r="E630" s="92" t="s">
        <v>745</v>
      </c>
      <c r="F630" s="29">
        <f>F631+F634</f>
        <v>3167.9</v>
      </c>
      <c r="G630" s="130">
        <f>G631+G634</f>
        <v>3167.8991999999998</v>
      </c>
      <c r="H630" s="136">
        <f t="shared" si="19"/>
        <v>99.999974746677594</v>
      </c>
    </row>
    <row r="631" spans="1:8" ht="26" hidden="1" x14ac:dyDescent="0.3">
      <c r="A631" s="69">
        <v>623</v>
      </c>
      <c r="B631" s="1">
        <v>1004</v>
      </c>
      <c r="C631" s="2" t="s">
        <v>307</v>
      </c>
      <c r="D631" s="2"/>
      <c r="E631" s="92" t="s">
        <v>169</v>
      </c>
      <c r="F631" s="29">
        <f>F632</f>
        <v>2715.4</v>
      </c>
      <c r="G631" s="130">
        <f>G632</f>
        <v>2715.3791999999999</v>
      </c>
      <c r="H631" s="136">
        <f t="shared" si="19"/>
        <v>99.999233998674214</v>
      </c>
    </row>
    <row r="632" spans="1:8" ht="39" hidden="1" x14ac:dyDescent="0.3">
      <c r="A632" s="69">
        <v>624</v>
      </c>
      <c r="B632" s="1">
        <v>1004</v>
      </c>
      <c r="C632" s="2" t="s">
        <v>369</v>
      </c>
      <c r="D632" s="2"/>
      <c r="E632" s="85" t="s">
        <v>368</v>
      </c>
      <c r="F632" s="29">
        <f>F633</f>
        <v>2715.4</v>
      </c>
      <c r="G632" s="130">
        <f>G633</f>
        <v>2715.3791999999999</v>
      </c>
      <c r="H632" s="136">
        <f t="shared" si="19"/>
        <v>99.999233998674214</v>
      </c>
    </row>
    <row r="633" spans="1:8" ht="26" hidden="1" x14ac:dyDescent="0.25">
      <c r="A633" s="69">
        <v>625</v>
      </c>
      <c r="B633" s="3">
        <v>1004</v>
      </c>
      <c r="C633" s="4" t="s">
        <v>369</v>
      </c>
      <c r="D633" s="4" t="s">
        <v>48</v>
      </c>
      <c r="E633" s="91" t="s">
        <v>49</v>
      </c>
      <c r="F633" s="71">
        <f>775+1810.3+130.1</f>
        <v>2715.4</v>
      </c>
      <c r="G633" s="132">
        <v>2715.3791999999999</v>
      </c>
      <c r="H633" s="135">
        <f t="shared" si="19"/>
        <v>99.999233998674214</v>
      </c>
    </row>
    <row r="634" spans="1:8" ht="26" hidden="1" x14ac:dyDescent="0.3">
      <c r="A634" s="69">
        <v>626</v>
      </c>
      <c r="B634" s="1">
        <v>1004</v>
      </c>
      <c r="C634" s="2" t="s">
        <v>427</v>
      </c>
      <c r="D634" s="2"/>
      <c r="E634" s="92" t="s">
        <v>389</v>
      </c>
      <c r="F634" s="29">
        <f>F637+F635</f>
        <v>452.5</v>
      </c>
      <c r="G634" s="130">
        <f>G637+G635</f>
        <v>452.52</v>
      </c>
      <c r="H634" s="136">
        <f t="shared" si="19"/>
        <v>100.00441988950274</v>
      </c>
    </row>
    <row r="635" spans="1:8" ht="26" hidden="1" x14ac:dyDescent="0.3">
      <c r="A635" s="69">
        <v>627</v>
      </c>
      <c r="B635" s="1">
        <v>1004</v>
      </c>
      <c r="C635" s="2" t="s">
        <v>689</v>
      </c>
      <c r="D635" s="2"/>
      <c r="E635" s="85" t="s">
        <v>690</v>
      </c>
      <c r="F635" s="29">
        <f>F636</f>
        <v>93.8</v>
      </c>
      <c r="G635" s="130">
        <f>G636</f>
        <v>93.82</v>
      </c>
      <c r="H635" s="136">
        <f t="shared" si="19"/>
        <v>100.02132196162046</v>
      </c>
    </row>
    <row r="636" spans="1:8" ht="26" hidden="1" x14ac:dyDescent="0.25">
      <c r="A636" s="69">
        <v>628</v>
      </c>
      <c r="B636" s="3">
        <v>1004</v>
      </c>
      <c r="C636" s="4" t="s">
        <v>689</v>
      </c>
      <c r="D636" s="4" t="s">
        <v>48</v>
      </c>
      <c r="E636" s="91" t="s">
        <v>49</v>
      </c>
      <c r="F636" s="71">
        <v>93.8</v>
      </c>
      <c r="G636" s="132">
        <v>93.82</v>
      </c>
      <c r="H636" s="135">
        <f t="shared" si="19"/>
        <v>100.02132196162046</v>
      </c>
    </row>
    <row r="637" spans="1:8" ht="39" hidden="1" x14ac:dyDescent="0.3">
      <c r="A637" s="69">
        <v>629</v>
      </c>
      <c r="B637" s="1">
        <v>1004</v>
      </c>
      <c r="C637" s="2" t="s">
        <v>390</v>
      </c>
      <c r="D637" s="2"/>
      <c r="E637" s="5" t="s">
        <v>436</v>
      </c>
      <c r="F637" s="29">
        <f>F638</f>
        <v>358.7</v>
      </c>
      <c r="G637" s="130">
        <f>G638</f>
        <v>358.7</v>
      </c>
      <c r="H637" s="136">
        <f t="shared" si="19"/>
        <v>100</v>
      </c>
    </row>
    <row r="638" spans="1:8" ht="26" hidden="1" x14ac:dyDescent="0.25">
      <c r="A638" s="69">
        <v>630</v>
      </c>
      <c r="B638" s="3">
        <v>1004</v>
      </c>
      <c r="C638" s="4" t="s">
        <v>390</v>
      </c>
      <c r="D638" s="4" t="s">
        <v>48</v>
      </c>
      <c r="E638" s="91" t="s">
        <v>49</v>
      </c>
      <c r="F638" s="65">
        <f>300+58.7</f>
        <v>358.7</v>
      </c>
      <c r="G638" s="131">
        <v>358.7</v>
      </c>
      <c r="H638" s="135">
        <f t="shared" si="19"/>
        <v>100</v>
      </c>
    </row>
    <row r="639" spans="1:8" ht="13" x14ac:dyDescent="0.25">
      <c r="A639" s="69">
        <v>42</v>
      </c>
      <c r="B639" s="58">
        <v>1006</v>
      </c>
      <c r="C639" s="10"/>
      <c r="D639" s="10"/>
      <c r="E639" s="91" t="s">
        <v>42</v>
      </c>
      <c r="F639" s="65">
        <f>F640</f>
        <v>8065.4</v>
      </c>
      <c r="G639" s="131">
        <f>G640</f>
        <v>7876.2086600000002</v>
      </c>
      <c r="H639" s="120">
        <f t="shared" si="19"/>
        <v>97.654284474421615</v>
      </c>
    </row>
    <row r="640" spans="1:8" ht="26" hidden="1" x14ac:dyDescent="0.3">
      <c r="A640" s="69">
        <v>632</v>
      </c>
      <c r="B640" s="57">
        <v>1006</v>
      </c>
      <c r="C640" s="2" t="s">
        <v>195</v>
      </c>
      <c r="D640" s="2"/>
      <c r="E640" s="92" t="s">
        <v>745</v>
      </c>
      <c r="F640" s="29">
        <f>F644+F641</f>
        <v>8065.4</v>
      </c>
      <c r="G640" s="130">
        <f>G644+G641</f>
        <v>7876.2086600000002</v>
      </c>
      <c r="H640" s="136">
        <f t="shared" si="19"/>
        <v>97.654284474421615</v>
      </c>
    </row>
    <row r="641" spans="1:8" ht="42.75" hidden="1" customHeight="1" x14ac:dyDescent="0.3">
      <c r="A641" s="69">
        <v>633</v>
      </c>
      <c r="B641" s="57">
        <v>1006</v>
      </c>
      <c r="C641" s="2" t="s">
        <v>194</v>
      </c>
      <c r="D641" s="2"/>
      <c r="E641" s="92" t="s">
        <v>166</v>
      </c>
      <c r="F641" s="29">
        <f>F642</f>
        <v>186</v>
      </c>
      <c r="G641" s="130">
        <f>G642</f>
        <v>186</v>
      </c>
      <c r="H641" s="136">
        <f t="shared" si="19"/>
        <v>100</v>
      </c>
    </row>
    <row r="642" spans="1:8" ht="39" hidden="1" x14ac:dyDescent="0.3">
      <c r="A642" s="69">
        <v>634</v>
      </c>
      <c r="B642" s="57">
        <v>1006</v>
      </c>
      <c r="C642" s="33" t="s">
        <v>309</v>
      </c>
      <c r="D642" s="2"/>
      <c r="E642" s="85" t="s">
        <v>168</v>
      </c>
      <c r="F642" s="29">
        <f>F643</f>
        <v>186</v>
      </c>
      <c r="G642" s="130">
        <f>G643</f>
        <v>186</v>
      </c>
      <c r="H642" s="136">
        <f t="shared" si="19"/>
        <v>100</v>
      </c>
    </row>
    <row r="643" spans="1:8" ht="26" hidden="1" x14ac:dyDescent="0.25">
      <c r="A643" s="69">
        <v>635</v>
      </c>
      <c r="B643" s="58">
        <v>1006</v>
      </c>
      <c r="C643" s="55" t="s">
        <v>309</v>
      </c>
      <c r="D643" s="4" t="s">
        <v>72</v>
      </c>
      <c r="E643" s="91" t="s">
        <v>652</v>
      </c>
      <c r="F643" s="65">
        <v>186</v>
      </c>
      <c r="G643" s="131">
        <v>186</v>
      </c>
      <c r="H643" s="135">
        <f t="shared" si="19"/>
        <v>100</v>
      </c>
    </row>
    <row r="644" spans="1:8" ht="39" hidden="1" x14ac:dyDescent="0.3">
      <c r="A644" s="69">
        <v>636</v>
      </c>
      <c r="B644" s="57">
        <v>1006</v>
      </c>
      <c r="C644" s="2" t="s">
        <v>310</v>
      </c>
      <c r="D644" s="2"/>
      <c r="E644" s="92" t="s">
        <v>753</v>
      </c>
      <c r="F644" s="29">
        <f>F645+F648</f>
        <v>7879.4</v>
      </c>
      <c r="G644" s="130">
        <f>G645+G648</f>
        <v>7690.2086600000002</v>
      </c>
      <c r="H644" s="136">
        <f t="shared" si="19"/>
        <v>97.598911846079659</v>
      </c>
    </row>
    <row r="645" spans="1:8" ht="42" hidden="1" customHeight="1" x14ac:dyDescent="0.3">
      <c r="A645" s="69">
        <v>637</v>
      </c>
      <c r="B645" s="57">
        <v>1006</v>
      </c>
      <c r="C645" s="10" t="s">
        <v>327</v>
      </c>
      <c r="D645" s="2"/>
      <c r="E645" s="85" t="s">
        <v>541</v>
      </c>
      <c r="F645" s="29">
        <f>F646+F647</f>
        <v>695</v>
      </c>
      <c r="G645" s="130">
        <f>G646+G647</f>
        <v>694.97619999999995</v>
      </c>
      <c r="H645" s="136">
        <f t="shared" si="19"/>
        <v>99.99657553956834</v>
      </c>
    </row>
    <row r="646" spans="1:8" ht="13" hidden="1" x14ac:dyDescent="0.25">
      <c r="A646" s="69">
        <v>638</v>
      </c>
      <c r="B646" s="58">
        <v>1006</v>
      </c>
      <c r="C646" s="4" t="s">
        <v>327</v>
      </c>
      <c r="D646" s="4" t="s">
        <v>44</v>
      </c>
      <c r="E646" s="91" t="s">
        <v>45</v>
      </c>
      <c r="F646" s="71">
        <v>620</v>
      </c>
      <c r="G646" s="132">
        <v>619.97619999999995</v>
      </c>
      <c r="H646" s="135">
        <f t="shared" si="19"/>
        <v>99.996161290322576</v>
      </c>
    </row>
    <row r="647" spans="1:8" ht="26" hidden="1" x14ac:dyDescent="0.25">
      <c r="A647" s="69">
        <v>639</v>
      </c>
      <c r="B647" s="58">
        <v>1006</v>
      </c>
      <c r="C647" s="4" t="s">
        <v>327</v>
      </c>
      <c r="D647" s="4">
        <v>240</v>
      </c>
      <c r="E647" s="91" t="s">
        <v>77</v>
      </c>
      <c r="F647" s="71">
        <v>75</v>
      </c>
      <c r="G647" s="132">
        <v>75</v>
      </c>
      <c r="H647" s="135">
        <f t="shared" si="19"/>
        <v>100</v>
      </c>
    </row>
    <row r="648" spans="1:8" ht="47.5" hidden="1" customHeight="1" x14ac:dyDescent="0.3">
      <c r="A648" s="69">
        <v>640</v>
      </c>
      <c r="B648" s="57">
        <v>1006</v>
      </c>
      <c r="C648" s="2" t="s">
        <v>328</v>
      </c>
      <c r="D648" s="2"/>
      <c r="E648" s="85" t="s">
        <v>542</v>
      </c>
      <c r="F648" s="29">
        <f>F649+F650</f>
        <v>7184.4</v>
      </c>
      <c r="G648" s="130">
        <f>G649+G650</f>
        <v>6995.2324600000002</v>
      </c>
      <c r="H648" s="136">
        <f t="shared" si="19"/>
        <v>97.366968153220881</v>
      </c>
    </row>
    <row r="649" spans="1:8" ht="13" hidden="1" x14ac:dyDescent="0.25">
      <c r="A649" s="69">
        <v>641</v>
      </c>
      <c r="B649" s="58">
        <v>1006</v>
      </c>
      <c r="C649" s="4" t="s">
        <v>328</v>
      </c>
      <c r="D649" s="4" t="s">
        <v>44</v>
      </c>
      <c r="E649" s="91" t="s">
        <v>45</v>
      </c>
      <c r="F649" s="71">
        <v>5183.5</v>
      </c>
      <c r="G649" s="132">
        <v>5182.2802300000003</v>
      </c>
      <c r="H649" s="135">
        <f t="shared" si="19"/>
        <v>99.97646821645607</v>
      </c>
    </row>
    <row r="650" spans="1:8" ht="26" hidden="1" x14ac:dyDescent="0.25">
      <c r="A650" s="69">
        <v>642</v>
      </c>
      <c r="B650" s="58">
        <v>1006</v>
      </c>
      <c r="C650" s="4" t="s">
        <v>328</v>
      </c>
      <c r="D650" s="4">
        <v>240</v>
      </c>
      <c r="E650" s="91" t="s">
        <v>77</v>
      </c>
      <c r="F650" s="71">
        <v>2000.9</v>
      </c>
      <c r="G650" s="132">
        <v>1812.9522300000001</v>
      </c>
      <c r="H650" s="135">
        <f t="shared" ref="H650:H705" si="21">G650/F650*100</f>
        <v>90.606838422709785</v>
      </c>
    </row>
    <row r="651" spans="1:8" ht="15" x14ac:dyDescent="0.3">
      <c r="A651" s="69">
        <v>43</v>
      </c>
      <c r="B651" s="57">
        <v>1100</v>
      </c>
      <c r="C651" s="10"/>
      <c r="D651" s="10"/>
      <c r="E651" s="90" t="s">
        <v>34</v>
      </c>
      <c r="F651" s="29">
        <f>F662+F688+F652</f>
        <v>74814</v>
      </c>
      <c r="G651" s="130">
        <f>G662+G688+G652</f>
        <v>74480.267690000008</v>
      </c>
      <c r="H651" s="136">
        <f t="shared" si="21"/>
        <v>99.553917301574586</v>
      </c>
    </row>
    <row r="652" spans="1:8" ht="13" x14ac:dyDescent="0.25">
      <c r="A652" s="69">
        <v>44</v>
      </c>
      <c r="B652" s="58">
        <v>1101</v>
      </c>
      <c r="C652" s="10"/>
      <c r="D652" s="10"/>
      <c r="E652" s="91" t="s">
        <v>723</v>
      </c>
      <c r="F652" s="65">
        <f>F653</f>
        <v>9742</v>
      </c>
      <c r="G652" s="131">
        <f>G653</f>
        <v>9739.8249999999989</v>
      </c>
      <c r="H652" s="120">
        <f t="shared" si="21"/>
        <v>99.977673988913978</v>
      </c>
    </row>
    <row r="653" spans="1:8" ht="39" hidden="1" x14ac:dyDescent="0.3">
      <c r="A653" s="69">
        <v>645</v>
      </c>
      <c r="B653" s="57">
        <v>1101</v>
      </c>
      <c r="C653" s="33" t="s">
        <v>290</v>
      </c>
      <c r="D653" s="2"/>
      <c r="E653" s="92" t="s">
        <v>127</v>
      </c>
      <c r="F653" s="29">
        <f>F654+F656+F658+F660</f>
        <v>9742</v>
      </c>
      <c r="G653" s="130">
        <f>G654+G656+G658+G660</f>
        <v>9739.8249999999989</v>
      </c>
      <c r="H653" s="136">
        <f t="shared" si="21"/>
        <v>99.977673988913978</v>
      </c>
    </row>
    <row r="654" spans="1:8" ht="13" hidden="1" x14ac:dyDescent="0.3">
      <c r="A654" s="69">
        <v>646</v>
      </c>
      <c r="B654" s="57">
        <v>1101</v>
      </c>
      <c r="C654" s="2" t="s">
        <v>291</v>
      </c>
      <c r="D654" s="2"/>
      <c r="E654" s="85" t="s">
        <v>129</v>
      </c>
      <c r="F654" s="29">
        <f>F655</f>
        <v>7201</v>
      </c>
      <c r="G654" s="130">
        <f>G655</f>
        <v>7200.9</v>
      </c>
      <c r="H654" s="136">
        <f t="shared" si="21"/>
        <v>99.998611303985555</v>
      </c>
    </row>
    <row r="655" spans="1:8" ht="13" hidden="1" x14ac:dyDescent="0.25">
      <c r="A655" s="69">
        <v>647</v>
      </c>
      <c r="B655" s="58">
        <v>1101</v>
      </c>
      <c r="C655" s="4" t="s">
        <v>291</v>
      </c>
      <c r="D655" s="4" t="s">
        <v>90</v>
      </c>
      <c r="E655" s="91" t="s">
        <v>91</v>
      </c>
      <c r="F655" s="65">
        <f>7001+200</f>
        <v>7201</v>
      </c>
      <c r="G655" s="131">
        <v>7200.9</v>
      </c>
      <c r="H655" s="135">
        <f t="shared" si="21"/>
        <v>99.998611303985555</v>
      </c>
    </row>
    <row r="656" spans="1:8" ht="39" hidden="1" x14ac:dyDescent="0.3">
      <c r="A656" s="69">
        <v>648</v>
      </c>
      <c r="B656" s="57">
        <v>1101</v>
      </c>
      <c r="C656" s="2" t="s">
        <v>380</v>
      </c>
      <c r="D656" s="4"/>
      <c r="E656" s="85" t="s">
        <v>447</v>
      </c>
      <c r="F656" s="29">
        <f>F657</f>
        <v>627.70000000000005</v>
      </c>
      <c r="G656" s="130">
        <f>G657</f>
        <v>625.625</v>
      </c>
      <c r="H656" s="136">
        <f t="shared" si="21"/>
        <v>99.669428070734426</v>
      </c>
    </row>
    <row r="657" spans="1:8" ht="13" hidden="1" x14ac:dyDescent="0.25">
      <c r="A657" s="69">
        <v>649</v>
      </c>
      <c r="B657" s="58">
        <v>1101</v>
      </c>
      <c r="C657" s="4" t="s">
        <v>380</v>
      </c>
      <c r="D657" s="4" t="s">
        <v>90</v>
      </c>
      <c r="E657" s="91" t="s">
        <v>91</v>
      </c>
      <c r="F657" s="65">
        <v>627.70000000000005</v>
      </c>
      <c r="G657" s="131">
        <v>625.625</v>
      </c>
      <c r="H657" s="135">
        <f t="shared" si="21"/>
        <v>99.669428070734426</v>
      </c>
    </row>
    <row r="658" spans="1:8" ht="26" hidden="1" x14ac:dyDescent="0.3">
      <c r="A658" s="69">
        <v>650</v>
      </c>
      <c r="B658" s="57">
        <v>1101</v>
      </c>
      <c r="C658" s="2" t="s">
        <v>477</v>
      </c>
      <c r="D658" s="4"/>
      <c r="E658" s="85" t="s">
        <v>476</v>
      </c>
      <c r="F658" s="29">
        <f>F659</f>
        <v>442</v>
      </c>
      <c r="G658" s="130">
        <f>G659</f>
        <v>442</v>
      </c>
      <c r="H658" s="136">
        <f t="shared" si="21"/>
        <v>100</v>
      </c>
    </row>
    <row r="659" spans="1:8" ht="13" hidden="1" x14ac:dyDescent="0.25">
      <c r="A659" s="69">
        <v>651</v>
      </c>
      <c r="B659" s="58">
        <v>1101</v>
      </c>
      <c r="C659" s="4" t="s">
        <v>477</v>
      </c>
      <c r="D659" s="4" t="s">
        <v>90</v>
      </c>
      <c r="E659" s="91" t="s">
        <v>91</v>
      </c>
      <c r="F659" s="65">
        <v>442</v>
      </c>
      <c r="G659" s="131">
        <v>442</v>
      </c>
      <c r="H659" s="135">
        <f t="shared" si="21"/>
        <v>100</v>
      </c>
    </row>
    <row r="660" spans="1:8" ht="65.150000000000006" hidden="1" customHeight="1" x14ac:dyDescent="0.3">
      <c r="A660" s="69">
        <v>652</v>
      </c>
      <c r="B660" s="57">
        <v>1101</v>
      </c>
      <c r="C660" s="2" t="s">
        <v>740</v>
      </c>
      <c r="D660" s="4"/>
      <c r="E660" s="92" t="s">
        <v>741</v>
      </c>
      <c r="F660" s="29">
        <f>F661</f>
        <v>1471.3</v>
      </c>
      <c r="G660" s="130">
        <f>G661</f>
        <v>1471.3</v>
      </c>
      <c r="H660" s="136">
        <f t="shared" si="21"/>
        <v>100</v>
      </c>
    </row>
    <row r="661" spans="1:8" ht="13" hidden="1" x14ac:dyDescent="0.25">
      <c r="A661" s="69">
        <v>653</v>
      </c>
      <c r="B661" s="58">
        <v>1101</v>
      </c>
      <c r="C661" s="4" t="s">
        <v>740</v>
      </c>
      <c r="D661" s="4" t="s">
        <v>90</v>
      </c>
      <c r="E661" s="91" t="s">
        <v>91</v>
      </c>
      <c r="F661" s="71">
        <v>1471.3</v>
      </c>
      <c r="G661" s="132">
        <v>1471.3</v>
      </c>
      <c r="H661" s="135">
        <f t="shared" si="21"/>
        <v>100</v>
      </c>
    </row>
    <row r="662" spans="1:8" ht="13" x14ac:dyDescent="0.25">
      <c r="A662" s="69">
        <v>45</v>
      </c>
      <c r="B662" s="58">
        <v>1102</v>
      </c>
      <c r="C662" s="10"/>
      <c r="D662" s="10"/>
      <c r="E662" s="91" t="s">
        <v>41</v>
      </c>
      <c r="F662" s="65">
        <f>F663+F680</f>
        <v>49883.5</v>
      </c>
      <c r="G662" s="131">
        <f>G663+G680</f>
        <v>49551.942690000011</v>
      </c>
      <c r="H662" s="120">
        <f t="shared" si="21"/>
        <v>99.335336714544908</v>
      </c>
    </row>
    <row r="663" spans="1:8" ht="26" hidden="1" x14ac:dyDescent="0.3">
      <c r="A663" s="69">
        <v>655</v>
      </c>
      <c r="B663" s="57">
        <v>1102</v>
      </c>
      <c r="C663" s="10" t="s">
        <v>292</v>
      </c>
      <c r="D663" s="10"/>
      <c r="E663" s="92" t="s">
        <v>607</v>
      </c>
      <c r="F663" s="29">
        <f>F664</f>
        <v>48795.4</v>
      </c>
      <c r="G663" s="130">
        <f>G664</f>
        <v>48463.842690000012</v>
      </c>
      <c r="H663" s="136">
        <f t="shared" si="21"/>
        <v>99.320515232993301</v>
      </c>
    </row>
    <row r="664" spans="1:8" ht="26" hidden="1" x14ac:dyDescent="0.3">
      <c r="A664" s="69">
        <v>656</v>
      </c>
      <c r="B664" s="57">
        <v>1102</v>
      </c>
      <c r="C664" s="10" t="s">
        <v>293</v>
      </c>
      <c r="D664" s="10"/>
      <c r="E664" s="85" t="s">
        <v>640</v>
      </c>
      <c r="F664" s="29">
        <f>F665+F670+F673+F678+F676</f>
        <v>48795.4</v>
      </c>
      <c r="G664" s="130">
        <f>G665+G670+G673+G678+G676</f>
        <v>48463.842690000012</v>
      </c>
      <c r="H664" s="136">
        <f t="shared" si="21"/>
        <v>99.320515232993301</v>
      </c>
    </row>
    <row r="665" spans="1:8" ht="26" hidden="1" x14ac:dyDescent="0.3">
      <c r="A665" s="69">
        <v>657</v>
      </c>
      <c r="B665" s="57">
        <v>1102</v>
      </c>
      <c r="C665" s="10" t="s">
        <v>311</v>
      </c>
      <c r="D665" s="10"/>
      <c r="E665" s="85" t="s">
        <v>144</v>
      </c>
      <c r="F665" s="29">
        <f>F668+F666+F667+F669</f>
        <v>47085.5</v>
      </c>
      <c r="G665" s="130">
        <f>G668+G666+G667+G669</f>
        <v>46761.609690000005</v>
      </c>
      <c r="H665" s="136">
        <f t="shared" si="21"/>
        <v>99.31212303150653</v>
      </c>
    </row>
    <row r="666" spans="1:8" ht="13" hidden="1" x14ac:dyDescent="0.25">
      <c r="A666" s="69">
        <v>658</v>
      </c>
      <c r="B666" s="58">
        <v>1102</v>
      </c>
      <c r="C666" s="12" t="s">
        <v>311</v>
      </c>
      <c r="D666" s="4" t="s">
        <v>44</v>
      </c>
      <c r="E666" s="91" t="s">
        <v>45</v>
      </c>
      <c r="F666" s="65">
        <f>13866.3+40</f>
        <v>13906.3</v>
      </c>
      <c r="G666" s="131">
        <v>13889.36694</v>
      </c>
      <c r="H666" s="135">
        <f t="shared" si="21"/>
        <v>99.878234613089035</v>
      </c>
    </row>
    <row r="667" spans="1:8" ht="26" hidden="1" x14ac:dyDescent="0.25">
      <c r="A667" s="69">
        <v>659</v>
      </c>
      <c r="B667" s="58">
        <v>1102</v>
      </c>
      <c r="C667" s="12" t="s">
        <v>311</v>
      </c>
      <c r="D667" s="4">
        <v>240</v>
      </c>
      <c r="E667" s="91" t="s">
        <v>77</v>
      </c>
      <c r="F667" s="65">
        <v>1736</v>
      </c>
      <c r="G667" s="131">
        <v>1460.0197499999999</v>
      </c>
      <c r="H667" s="135">
        <f t="shared" si="21"/>
        <v>84.102520161290315</v>
      </c>
    </row>
    <row r="668" spans="1:8" ht="13" hidden="1" x14ac:dyDescent="0.25">
      <c r="A668" s="69">
        <v>660</v>
      </c>
      <c r="B668" s="58">
        <v>1102</v>
      </c>
      <c r="C668" s="12" t="s">
        <v>311</v>
      </c>
      <c r="D668" s="4" t="s">
        <v>85</v>
      </c>
      <c r="E668" s="91" t="s">
        <v>86</v>
      </c>
      <c r="F668" s="65">
        <f>33160.7-52.5-1730</f>
        <v>31378.199999999997</v>
      </c>
      <c r="G668" s="131">
        <v>31378.2</v>
      </c>
      <c r="H668" s="135">
        <f t="shared" si="21"/>
        <v>100.00000000000003</v>
      </c>
    </row>
    <row r="669" spans="1:8" ht="13" hidden="1" x14ac:dyDescent="0.25">
      <c r="A669" s="69">
        <v>661</v>
      </c>
      <c r="B669" s="58">
        <v>1102</v>
      </c>
      <c r="C669" s="12" t="s">
        <v>311</v>
      </c>
      <c r="D669" s="4" t="s">
        <v>79</v>
      </c>
      <c r="E669" s="91" t="s">
        <v>80</v>
      </c>
      <c r="F669" s="65">
        <v>65</v>
      </c>
      <c r="G669" s="131">
        <v>34.023000000000003</v>
      </c>
      <c r="H669" s="135">
        <f t="shared" si="21"/>
        <v>52.343076923076929</v>
      </c>
    </row>
    <row r="670" spans="1:8" ht="26" hidden="1" x14ac:dyDescent="0.3">
      <c r="A670" s="69">
        <v>662</v>
      </c>
      <c r="B670" s="57">
        <v>1102</v>
      </c>
      <c r="C670" s="2" t="s">
        <v>294</v>
      </c>
      <c r="D670" s="2"/>
      <c r="E670" s="85" t="s">
        <v>145</v>
      </c>
      <c r="F670" s="29">
        <f>F672+F671</f>
        <v>1500</v>
      </c>
      <c r="G670" s="130">
        <f>G672+G671</f>
        <v>1499.7640000000001</v>
      </c>
      <c r="H670" s="136">
        <f t="shared" si="21"/>
        <v>99.98426666666667</v>
      </c>
    </row>
    <row r="671" spans="1:8" ht="13" hidden="1" x14ac:dyDescent="0.25">
      <c r="A671" s="69">
        <v>663</v>
      </c>
      <c r="B671" s="58">
        <v>1102</v>
      </c>
      <c r="C671" s="12" t="s">
        <v>294</v>
      </c>
      <c r="D671" s="4" t="s">
        <v>44</v>
      </c>
      <c r="E671" s="91" t="s">
        <v>45</v>
      </c>
      <c r="F671" s="65">
        <v>518</v>
      </c>
      <c r="G671" s="131">
        <v>517.9</v>
      </c>
      <c r="H671" s="135">
        <f t="shared" si="21"/>
        <v>99.980694980694977</v>
      </c>
    </row>
    <row r="672" spans="1:8" ht="26" hidden="1" x14ac:dyDescent="0.25">
      <c r="A672" s="69">
        <v>664</v>
      </c>
      <c r="B672" s="58">
        <v>1102</v>
      </c>
      <c r="C672" s="12" t="s">
        <v>294</v>
      </c>
      <c r="D672" s="4" t="s">
        <v>78</v>
      </c>
      <c r="E672" s="91" t="s">
        <v>77</v>
      </c>
      <c r="F672" s="65">
        <v>982</v>
      </c>
      <c r="G672" s="131">
        <v>981.86400000000003</v>
      </c>
      <c r="H672" s="135">
        <f t="shared" si="21"/>
        <v>99.986150712830963</v>
      </c>
    </row>
    <row r="673" spans="1:8" ht="39" hidden="1" x14ac:dyDescent="0.3">
      <c r="A673" s="69">
        <v>665</v>
      </c>
      <c r="B673" s="57">
        <v>1102</v>
      </c>
      <c r="C673" s="2" t="s">
        <v>312</v>
      </c>
      <c r="D673" s="2"/>
      <c r="E673" s="85" t="s">
        <v>151</v>
      </c>
      <c r="F673" s="29">
        <f>F675+F674</f>
        <v>35</v>
      </c>
      <c r="G673" s="130">
        <f>G675+G674</f>
        <v>27.568999999999999</v>
      </c>
      <c r="H673" s="136">
        <f t="shared" si="21"/>
        <v>78.76857142857142</v>
      </c>
    </row>
    <row r="674" spans="1:8" ht="13" hidden="1" x14ac:dyDescent="0.25">
      <c r="A674" s="69">
        <v>666</v>
      </c>
      <c r="B674" s="58">
        <v>1102</v>
      </c>
      <c r="C674" s="12" t="s">
        <v>312</v>
      </c>
      <c r="D674" s="4" t="s">
        <v>44</v>
      </c>
      <c r="E674" s="91" t="s">
        <v>45</v>
      </c>
      <c r="F674" s="65">
        <v>10</v>
      </c>
      <c r="G674" s="131">
        <v>10</v>
      </c>
      <c r="H674" s="135">
        <f t="shared" si="21"/>
        <v>100</v>
      </c>
    </row>
    <row r="675" spans="1:8" ht="26" hidden="1" x14ac:dyDescent="0.25">
      <c r="A675" s="69">
        <v>667</v>
      </c>
      <c r="B675" s="58">
        <v>1102</v>
      </c>
      <c r="C675" s="12" t="s">
        <v>312</v>
      </c>
      <c r="D675" s="4" t="s">
        <v>78</v>
      </c>
      <c r="E675" s="91" t="s">
        <v>77</v>
      </c>
      <c r="F675" s="65">
        <v>25</v>
      </c>
      <c r="G675" s="131">
        <v>17.568999999999999</v>
      </c>
      <c r="H675" s="135">
        <f t="shared" si="21"/>
        <v>70.275999999999996</v>
      </c>
    </row>
    <row r="676" spans="1:8" ht="26" hidden="1" x14ac:dyDescent="0.3">
      <c r="A676" s="69">
        <v>668</v>
      </c>
      <c r="B676" s="57">
        <v>1102</v>
      </c>
      <c r="C676" s="10" t="s">
        <v>582</v>
      </c>
      <c r="D676" s="2"/>
      <c r="E676" s="85" t="s">
        <v>583</v>
      </c>
      <c r="F676" s="29">
        <f>F677</f>
        <v>122.4</v>
      </c>
      <c r="G676" s="130">
        <f>G677</f>
        <v>122.4</v>
      </c>
      <c r="H676" s="136">
        <f t="shared" si="21"/>
        <v>100</v>
      </c>
    </row>
    <row r="677" spans="1:8" ht="13" hidden="1" x14ac:dyDescent="0.25">
      <c r="A677" s="69">
        <v>669</v>
      </c>
      <c r="B677" s="58">
        <v>1102</v>
      </c>
      <c r="C677" s="12" t="s">
        <v>582</v>
      </c>
      <c r="D677" s="4" t="s">
        <v>85</v>
      </c>
      <c r="E677" s="91" t="s">
        <v>86</v>
      </c>
      <c r="F677" s="71">
        <v>122.4</v>
      </c>
      <c r="G677" s="132">
        <v>122.4</v>
      </c>
      <c r="H677" s="135">
        <f t="shared" si="21"/>
        <v>100</v>
      </c>
    </row>
    <row r="678" spans="1:8" ht="39" hidden="1" x14ac:dyDescent="0.3">
      <c r="A678" s="69">
        <v>670</v>
      </c>
      <c r="B678" s="57">
        <v>1102</v>
      </c>
      <c r="C678" s="10" t="s">
        <v>563</v>
      </c>
      <c r="D678" s="4"/>
      <c r="E678" s="85" t="s">
        <v>458</v>
      </c>
      <c r="F678" s="29">
        <f>F679</f>
        <v>52.5</v>
      </c>
      <c r="G678" s="130">
        <f>G679</f>
        <v>52.5</v>
      </c>
      <c r="H678" s="136">
        <f t="shared" si="21"/>
        <v>100</v>
      </c>
    </row>
    <row r="679" spans="1:8" ht="13" hidden="1" x14ac:dyDescent="0.25">
      <c r="A679" s="69">
        <v>671</v>
      </c>
      <c r="B679" s="58">
        <v>1102</v>
      </c>
      <c r="C679" s="12" t="s">
        <v>563</v>
      </c>
      <c r="D679" s="4" t="s">
        <v>85</v>
      </c>
      <c r="E679" s="91" t="s">
        <v>86</v>
      </c>
      <c r="F679" s="65">
        <v>52.5</v>
      </c>
      <c r="G679" s="131">
        <v>52.5</v>
      </c>
      <c r="H679" s="135">
        <f t="shared" si="21"/>
        <v>100</v>
      </c>
    </row>
    <row r="680" spans="1:8" ht="13" hidden="1" x14ac:dyDescent="0.3">
      <c r="A680" s="69">
        <v>672</v>
      </c>
      <c r="B680" s="57">
        <v>1102</v>
      </c>
      <c r="C680" s="2" t="s">
        <v>189</v>
      </c>
      <c r="D680" s="2"/>
      <c r="E680" s="85" t="s">
        <v>156</v>
      </c>
      <c r="F680" s="29">
        <f>F681+F683+F685</f>
        <v>1088.0999999999999</v>
      </c>
      <c r="G680" s="130">
        <f>G681+G683+G685</f>
        <v>1088.0999999999999</v>
      </c>
      <c r="H680" s="136">
        <f t="shared" si="21"/>
        <v>100</v>
      </c>
    </row>
    <row r="681" spans="1:8" ht="26" hidden="1" x14ac:dyDescent="0.3">
      <c r="A681" s="69">
        <v>673</v>
      </c>
      <c r="B681" s="57">
        <v>1102</v>
      </c>
      <c r="C681" s="10" t="s">
        <v>725</v>
      </c>
      <c r="D681" s="4"/>
      <c r="E681" s="85" t="s">
        <v>724</v>
      </c>
      <c r="F681" s="29">
        <f>F682</f>
        <v>200</v>
      </c>
      <c r="G681" s="130">
        <f>G682</f>
        <v>200</v>
      </c>
      <c r="H681" s="136">
        <f t="shared" si="21"/>
        <v>100</v>
      </c>
    </row>
    <row r="682" spans="1:8" ht="26" hidden="1" x14ac:dyDescent="0.25">
      <c r="A682" s="69">
        <v>674</v>
      </c>
      <c r="B682" s="58">
        <v>1102</v>
      </c>
      <c r="C682" s="12" t="s">
        <v>725</v>
      </c>
      <c r="D682" s="4" t="s">
        <v>78</v>
      </c>
      <c r="E682" s="91" t="s">
        <v>77</v>
      </c>
      <c r="F682" s="65">
        <v>200</v>
      </c>
      <c r="G682" s="131">
        <v>200</v>
      </c>
      <c r="H682" s="135">
        <f t="shared" si="21"/>
        <v>100</v>
      </c>
    </row>
    <row r="683" spans="1:8" ht="30.65" hidden="1" customHeight="1" x14ac:dyDescent="0.3">
      <c r="A683" s="69">
        <v>675</v>
      </c>
      <c r="B683" s="57">
        <v>1102</v>
      </c>
      <c r="C683" s="10" t="s">
        <v>726</v>
      </c>
      <c r="D683" s="4"/>
      <c r="E683" s="85" t="s">
        <v>727</v>
      </c>
      <c r="F683" s="29">
        <f>F684</f>
        <v>300</v>
      </c>
      <c r="G683" s="130">
        <f>G684</f>
        <v>300</v>
      </c>
      <c r="H683" s="136">
        <f t="shared" si="21"/>
        <v>100</v>
      </c>
    </row>
    <row r="684" spans="1:8" ht="26" hidden="1" x14ac:dyDescent="0.25">
      <c r="A684" s="69">
        <v>676</v>
      </c>
      <c r="B684" s="58">
        <v>1102</v>
      </c>
      <c r="C684" s="12" t="s">
        <v>726</v>
      </c>
      <c r="D684" s="4" t="s">
        <v>78</v>
      </c>
      <c r="E684" s="91" t="s">
        <v>77</v>
      </c>
      <c r="F684" s="65">
        <v>300</v>
      </c>
      <c r="G684" s="131">
        <v>300</v>
      </c>
      <c r="H684" s="135">
        <f t="shared" si="21"/>
        <v>100</v>
      </c>
    </row>
    <row r="685" spans="1:8" ht="52" hidden="1" x14ac:dyDescent="0.3">
      <c r="A685" s="69">
        <v>677</v>
      </c>
      <c r="B685" s="57">
        <v>1102</v>
      </c>
      <c r="C685" s="63" t="s">
        <v>730</v>
      </c>
      <c r="D685" s="2"/>
      <c r="E685" s="92" t="s">
        <v>735</v>
      </c>
      <c r="F685" s="29">
        <f>F686+F687</f>
        <v>588.1</v>
      </c>
      <c r="G685" s="130">
        <f>G686+G687</f>
        <v>588.1</v>
      </c>
      <c r="H685" s="136">
        <f t="shared" si="21"/>
        <v>100</v>
      </c>
    </row>
    <row r="686" spans="1:8" ht="13" hidden="1" x14ac:dyDescent="0.25">
      <c r="A686" s="69">
        <v>678</v>
      </c>
      <c r="B686" s="58">
        <v>1102</v>
      </c>
      <c r="C686" s="64" t="s">
        <v>730</v>
      </c>
      <c r="D686" s="4" t="s">
        <v>44</v>
      </c>
      <c r="E686" s="91" t="s">
        <v>45</v>
      </c>
      <c r="F686" s="71">
        <v>181.4</v>
      </c>
      <c r="G686" s="132">
        <v>181.4</v>
      </c>
      <c r="H686" s="135">
        <f t="shared" si="21"/>
        <v>100</v>
      </c>
    </row>
    <row r="687" spans="1:8" ht="13" hidden="1" x14ac:dyDescent="0.25">
      <c r="A687" s="69">
        <v>679</v>
      </c>
      <c r="B687" s="58">
        <v>1102</v>
      </c>
      <c r="C687" s="64" t="s">
        <v>730</v>
      </c>
      <c r="D687" s="4" t="s">
        <v>85</v>
      </c>
      <c r="E687" s="91" t="s">
        <v>86</v>
      </c>
      <c r="F687" s="71">
        <v>406.7</v>
      </c>
      <c r="G687" s="132">
        <v>406.7</v>
      </c>
      <c r="H687" s="135">
        <f t="shared" si="21"/>
        <v>100</v>
      </c>
    </row>
    <row r="688" spans="1:8" ht="13" x14ac:dyDescent="0.25">
      <c r="A688" s="69">
        <v>46</v>
      </c>
      <c r="B688" s="101">
        <v>1103</v>
      </c>
      <c r="C688" s="110"/>
      <c r="D688" s="4"/>
      <c r="E688" s="91" t="s">
        <v>539</v>
      </c>
      <c r="F688" s="65">
        <f>F689</f>
        <v>15188.5</v>
      </c>
      <c r="G688" s="131">
        <f>G689</f>
        <v>15188.5</v>
      </c>
      <c r="H688" s="120">
        <f t="shared" si="21"/>
        <v>100</v>
      </c>
    </row>
    <row r="689" spans="1:8" ht="26" hidden="1" x14ac:dyDescent="0.3">
      <c r="A689" s="69">
        <v>681</v>
      </c>
      <c r="B689" s="100">
        <v>1103</v>
      </c>
      <c r="C689" s="10" t="s">
        <v>292</v>
      </c>
      <c r="D689" s="10"/>
      <c r="E689" s="92" t="s">
        <v>607</v>
      </c>
      <c r="F689" s="29">
        <f>F690</f>
        <v>15188.5</v>
      </c>
      <c r="G689" s="130">
        <f>G690</f>
        <v>15188.5</v>
      </c>
      <c r="H689" s="136">
        <f t="shared" si="21"/>
        <v>100</v>
      </c>
    </row>
    <row r="690" spans="1:8" ht="26" hidden="1" x14ac:dyDescent="0.3">
      <c r="A690" s="69">
        <v>682</v>
      </c>
      <c r="B690" s="100">
        <v>1103</v>
      </c>
      <c r="C690" s="10" t="s">
        <v>293</v>
      </c>
      <c r="D690" s="10"/>
      <c r="E690" s="85" t="s">
        <v>653</v>
      </c>
      <c r="F690" s="29">
        <f>F693+F691</f>
        <v>15188.5</v>
      </c>
      <c r="G690" s="130">
        <f>G693+G691</f>
        <v>15188.5</v>
      </c>
      <c r="H690" s="136">
        <f t="shared" si="21"/>
        <v>100</v>
      </c>
    </row>
    <row r="691" spans="1:8" ht="26" hidden="1" x14ac:dyDescent="0.3">
      <c r="A691" s="69">
        <v>683</v>
      </c>
      <c r="B691" s="57">
        <v>1103</v>
      </c>
      <c r="C691" s="10" t="s">
        <v>465</v>
      </c>
      <c r="D691" s="4"/>
      <c r="E691" s="85" t="s">
        <v>459</v>
      </c>
      <c r="F691" s="29">
        <f>F692</f>
        <v>15122</v>
      </c>
      <c r="G691" s="130">
        <f>G692</f>
        <v>15122.07143</v>
      </c>
      <c r="H691" s="136">
        <f t="shared" si="21"/>
        <v>100.00047235815369</v>
      </c>
    </row>
    <row r="692" spans="1:8" ht="13" hidden="1" x14ac:dyDescent="0.25">
      <c r="A692" s="69">
        <v>684</v>
      </c>
      <c r="B692" s="58">
        <v>1103</v>
      </c>
      <c r="C692" s="12" t="s">
        <v>465</v>
      </c>
      <c r="D692" s="4" t="s">
        <v>90</v>
      </c>
      <c r="E692" s="91" t="s">
        <v>91</v>
      </c>
      <c r="F692" s="65">
        <f>13396.1-4.1+1730</f>
        <v>15122</v>
      </c>
      <c r="G692" s="131">
        <v>15122.07143</v>
      </c>
      <c r="H692" s="135">
        <f t="shared" si="21"/>
        <v>100.00047235815369</v>
      </c>
    </row>
    <row r="693" spans="1:8" ht="52" hidden="1" x14ac:dyDescent="0.3">
      <c r="A693" s="69">
        <v>685</v>
      </c>
      <c r="B693" s="100">
        <v>1103</v>
      </c>
      <c r="C693" s="10" t="s">
        <v>540</v>
      </c>
      <c r="D693" s="10"/>
      <c r="E693" s="85" t="s">
        <v>659</v>
      </c>
      <c r="F693" s="29">
        <f>F694</f>
        <v>66.5</v>
      </c>
      <c r="G693" s="130">
        <f>G694</f>
        <v>66.428569999999993</v>
      </c>
      <c r="H693" s="136">
        <f t="shared" si="21"/>
        <v>99.892586466165397</v>
      </c>
    </row>
    <row r="694" spans="1:8" ht="13" hidden="1" x14ac:dyDescent="0.25">
      <c r="A694" s="69">
        <v>686</v>
      </c>
      <c r="B694" s="101">
        <v>1103</v>
      </c>
      <c r="C694" s="12" t="s">
        <v>540</v>
      </c>
      <c r="D694" s="12" t="s">
        <v>90</v>
      </c>
      <c r="E694" s="91" t="s">
        <v>91</v>
      </c>
      <c r="F694" s="71">
        <f>37+15.9+4.1+9.5</f>
        <v>66.5</v>
      </c>
      <c r="G694" s="132">
        <v>66.428569999999993</v>
      </c>
      <c r="H694" s="135">
        <f t="shared" si="21"/>
        <v>99.892586466165397</v>
      </c>
    </row>
    <row r="695" spans="1:8" ht="15" x14ac:dyDescent="0.3">
      <c r="A695" s="69">
        <v>47</v>
      </c>
      <c r="B695" s="57">
        <v>1200</v>
      </c>
      <c r="C695" s="12"/>
      <c r="D695" s="30"/>
      <c r="E695" s="90" t="s">
        <v>71</v>
      </c>
      <c r="F695" s="29">
        <f t="shared" ref="F695:G698" si="22">F696</f>
        <v>484</v>
      </c>
      <c r="G695" s="130">
        <f t="shared" si="22"/>
        <v>451.16439000000003</v>
      </c>
      <c r="H695" s="136">
        <f t="shared" si="21"/>
        <v>93.21578305785124</v>
      </c>
    </row>
    <row r="696" spans="1:8" ht="13" x14ac:dyDescent="0.25">
      <c r="A696" s="69">
        <v>48</v>
      </c>
      <c r="B696" s="58">
        <v>1202</v>
      </c>
      <c r="C696" s="10"/>
      <c r="D696" s="43"/>
      <c r="E696" s="91" t="s">
        <v>102</v>
      </c>
      <c r="F696" s="65">
        <f t="shared" si="22"/>
        <v>484</v>
      </c>
      <c r="G696" s="131">
        <f t="shared" si="22"/>
        <v>451.16439000000003</v>
      </c>
      <c r="H696" s="120">
        <f t="shared" si="21"/>
        <v>93.21578305785124</v>
      </c>
    </row>
    <row r="697" spans="1:8" ht="14.5" hidden="1" customHeight="1" x14ac:dyDescent="0.3">
      <c r="A697" s="69">
        <v>689</v>
      </c>
      <c r="B697" s="57">
        <v>1202</v>
      </c>
      <c r="C697" s="2" t="s">
        <v>189</v>
      </c>
      <c r="D697" s="2"/>
      <c r="E697" s="85" t="s">
        <v>156</v>
      </c>
      <c r="F697" s="29">
        <f t="shared" si="22"/>
        <v>484</v>
      </c>
      <c r="G697" s="130">
        <f t="shared" si="22"/>
        <v>451.16439000000003</v>
      </c>
      <c r="H697" s="136">
        <f t="shared" si="21"/>
        <v>93.21578305785124</v>
      </c>
    </row>
    <row r="698" spans="1:8" ht="26" hidden="1" x14ac:dyDescent="0.3">
      <c r="A698" s="69">
        <v>690</v>
      </c>
      <c r="B698" s="57">
        <v>1202</v>
      </c>
      <c r="C698" s="10" t="s">
        <v>313</v>
      </c>
      <c r="D698" s="43"/>
      <c r="E698" s="92" t="s">
        <v>101</v>
      </c>
      <c r="F698" s="29">
        <f t="shared" si="22"/>
        <v>484</v>
      </c>
      <c r="G698" s="130">
        <f t="shared" si="22"/>
        <v>451.16439000000003</v>
      </c>
      <c r="H698" s="136">
        <f t="shared" si="21"/>
        <v>93.21578305785124</v>
      </c>
    </row>
    <row r="699" spans="1:8" ht="39" hidden="1" x14ac:dyDescent="0.25">
      <c r="A699" s="69">
        <v>691</v>
      </c>
      <c r="B699" s="58">
        <v>1202</v>
      </c>
      <c r="C699" s="12" t="s">
        <v>313</v>
      </c>
      <c r="D699" s="4" t="s">
        <v>56</v>
      </c>
      <c r="E699" s="91" t="s">
        <v>517</v>
      </c>
      <c r="F699" s="65">
        <v>484</v>
      </c>
      <c r="G699" s="131">
        <v>451.16439000000003</v>
      </c>
      <c r="H699" s="135">
        <f t="shared" si="21"/>
        <v>93.21578305785124</v>
      </c>
    </row>
    <row r="700" spans="1:8" ht="15" x14ac:dyDescent="0.3">
      <c r="A700" s="69">
        <v>49</v>
      </c>
      <c r="B700" s="57">
        <v>1300</v>
      </c>
      <c r="C700" s="10"/>
      <c r="D700" s="10"/>
      <c r="E700" s="90" t="s">
        <v>519</v>
      </c>
      <c r="F700" s="29">
        <f t="shared" ref="F700:G703" si="23">F701</f>
        <v>11.6</v>
      </c>
      <c r="G700" s="130">
        <f t="shared" si="23"/>
        <v>11.6</v>
      </c>
      <c r="H700" s="136">
        <f t="shared" si="21"/>
        <v>100</v>
      </c>
    </row>
    <row r="701" spans="1:8" ht="13" x14ac:dyDescent="0.25">
      <c r="A701" s="69">
        <v>50</v>
      </c>
      <c r="B701" s="58">
        <v>1301</v>
      </c>
      <c r="C701" s="2"/>
      <c r="D701" s="2"/>
      <c r="E701" s="91" t="s">
        <v>520</v>
      </c>
      <c r="F701" s="65">
        <f t="shared" si="23"/>
        <v>11.6</v>
      </c>
      <c r="G701" s="131">
        <f t="shared" si="23"/>
        <v>11.6</v>
      </c>
      <c r="H701" s="120">
        <f t="shared" si="21"/>
        <v>100</v>
      </c>
    </row>
    <row r="702" spans="1:8" ht="26" hidden="1" x14ac:dyDescent="0.3">
      <c r="A702" s="69">
        <v>694</v>
      </c>
      <c r="B702" s="57">
        <v>1301</v>
      </c>
      <c r="C702" s="2" t="s">
        <v>252</v>
      </c>
      <c r="D702" s="2"/>
      <c r="E702" s="92" t="s">
        <v>743</v>
      </c>
      <c r="F702" s="29">
        <f t="shared" si="23"/>
        <v>11.6</v>
      </c>
      <c r="G702" s="130">
        <f t="shared" si="23"/>
        <v>11.6</v>
      </c>
      <c r="H702" s="136">
        <f t="shared" si="21"/>
        <v>100</v>
      </c>
    </row>
    <row r="703" spans="1:8" ht="26" hidden="1" x14ac:dyDescent="0.3">
      <c r="A703" s="69">
        <v>695</v>
      </c>
      <c r="B703" s="57">
        <v>1301</v>
      </c>
      <c r="C703" s="2" t="s">
        <v>314</v>
      </c>
      <c r="D703" s="2"/>
      <c r="E703" s="85" t="s">
        <v>110</v>
      </c>
      <c r="F703" s="29">
        <f t="shared" si="23"/>
        <v>11.6</v>
      </c>
      <c r="G703" s="130">
        <f t="shared" si="23"/>
        <v>11.6</v>
      </c>
      <c r="H703" s="136">
        <f t="shared" si="21"/>
        <v>100</v>
      </c>
    </row>
    <row r="704" spans="1:8" ht="13" hidden="1" x14ac:dyDescent="0.25">
      <c r="A704" s="69">
        <v>696</v>
      </c>
      <c r="B704" s="58">
        <v>1301</v>
      </c>
      <c r="C704" s="4" t="s">
        <v>314</v>
      </c>
      <c r="D704" s="4" t="s">
        <v>82</v>
      </c>
      <c r="E704" s="91" t="s">
        <v>83</v>
      </c>
      <c r="F704" s="65">
        <v>11.6</v>
      </c>
      <c r="G704" s="131">
        <v>11.6</v>
      </c>
      <c r="H704" s="135">
        <f t="shared" si="21"/>
        <v>100</v>
      </c>
    </row>
    <row r="705" spans="1:8" s="25" customFormat="1" ht="13" x14ac:dyDescent="0.3">
      <c r="A705" s="69">
        <v>51</v>
      </c>
      <c r="B705" s="58"/>
      <c r="C705" s="4"/>
      <c r="D705" s="4"/>
      <c r="E705" s="5" t="s">
        <v>32</v>
      </c>
      <c r="F705" s="29">
        <f>F9+F107+F113+F154+F220+F339+F356+F534+F588+F651+F700+F695</f>
        <v>1850556.4000000004</v>
      </c>
      <c r="G705" s="130">
        <f>G9+G107+G113+G154+G220+G339+G356+G534+G588+G651+G700+G695</f>
        <v>1821308.1632800004</v>
      </c>
      <c r="H705" s="136">
        <f t="shared" si="21"/>
        <v>98.419489580539135</v>
      </c>
    </row>
    <row r="706" spans="1:8" s="25" customFormat="1" ht="13" x14ac:dyDescent="0.3">
      <c r="A706" s="112"/>
      <c r="B706"/>
      <c r="C706" s="74"/>
      <c r="D706"/>
      <c r="E706" s="73"/>
      <c r="F706" s="34"/>
    </row>
    <row r="707" spans="1:8" s="25" customFormat="1" ht="13" x14ac:dyDescent="0.3">
      <c r="A707" s="112"/>
      <c r="B707"/>
      <c r="C707"/>
      <c r="D707" s="72"/>
      <c r="E707" s="66"/>
      <c r="F707" s="66"/>
    </row>
    <row r="708" spans="1:8" x14ac:dyDescent="0.25">
      <c r="A708" s="112"/>
      <c r="D708" s="66"/>
      <c r="E708" s="36"/>
      <c r="F708" s="36"/>
    </row>
    <row r="709" spans="1:8" ht="13" x14ac:dyDescent="0.3">
      <c r="A709" s="112"/>
      <c r="D709" s="25"/>
      <c r="E709" s="107"/>
      <c r="F709" s="80"/>
    </row>
    <row r="710" spans="1:8" ht="13" x14ac:dyDescent="0.3">
      <c r="A710" s="112"/>
      <c r="D710" s="25"/>
      <c r="E710" s="107"/>
      <c r="F710" s="80"/>
    </row>
    <row r="712" spans="1:8" x14ac:dyDescent="0.25">
      <c r="F712"/>
    </row>
    <row r="713" spans="1:8" x14ac:dyDescent="0.25">
      <c r="F713"/>
    </row>
    <row r="714" spans="1:8" x14ac:dyDescent="0.25">
      <c r="F714"/>
    </row>
  </sheetData>
  <autoFilter ref="A8:H705" xr:uid="{00000000-0001-0000-0000-000000000000}">
    <filterColumn colId="2">
      <filters blank="1"/>
    </filterColumn>
  </autoFilter>
  <mergeCells count="12">
    <mergeCell ref="F6:F7"/>
    <mergeCell ref="G6:H6"/>
    <mergeCell ref="A5:H5"/>
    <mergeCell ref="G1:H1"/>
    <mergeCell ref="G2:H2"/>
    <mergeCell ref="F3:H3"/>
    <mergeCell ref="G4:H4"/>
    <mergeCell ref="A6:A7"/>
    <mergeCell ref="B6:B7"/>
    <mergeCell ref="C6:C7"/>
    <mergeCell ref="D6:D7"/>
    <mergeCell ref="E6:E7"/>
  </mergeCells>
  <pageMargins left="0.78740157480314965" right="0.39370078740157483" top="0.31496062992125984" bottom="0.15748031496062992" header="0.19685039370078741" footer="0"/>
  <pageSetup paperSize="9" scale="77"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pageSetUpPr fitToPage="1"/>
  </sheetPr>
  <dimension ref="A2:F34"/>
  <sheetViews>
    <sheetView zoomScale="93" zoomScaleNormal="93" workbookViewId="0">
      <selection activeCell="C11" sqref="C11"/>
    </sheetView>
  </sheetViews>
  <sheetFormatPr defaultRowHeight="13" x14ac:dyDescent="0.25"/>
  <cols>
    <col min="1" max="1" width="6.26953125" style="37" customWidth="1"/>
    <col min="2" max="2" width="60.26953125" style="34" customWidth="1"/>
    <col min="3" max="3" width="13" style="35" customWidth="1"/>
    <col min="4" max="4" width="13.54296875" style="35" customWidth="1"/>
    <col min="5" max="5" width="17.36328125" customWidth="1"/>
    <col min="6" max="6" width="9.54296875" customWidth="1"/>
  </cols>
  <sheetData>
    <row r="2" spans="1:6" ht="13.5" customHeight="1" x14ac:dyDescent="0.3">
      <c r="A2" s="145"/>
      <c r="B2" s="145"/>
      <c r="C2" s="145"/>
      <c r="D2" s="145"/>
      <c r="E2" s="160" t="s">
        <v>772</v>
      </c>
      <c r="F2" s="160"/>
    </row>
    <row r="3" spans="1:6" ht="15.75" customHeight="1" x14ac:dyDescent="0.3">
      <c r="A3" s="25"/>
      <c r="B3" s="25"/>
      <c r="C3" s="25"/>
      <c r="D3" s="25"/>
      <c r="E3" s="160" t="s">
        <v>35</v>
      </c>
      <c r="F3" s="160"/>
    </row>
    <row r="4" spans="1:6" ht="14.25" customHeight="1" x14ac:dyDescent="0.3">
      <c r="A4" s="25"/>
      <c r="B4" s="25"/>
      <c r="C4" s="25"/>
      <c r="D4" s="160" t="s">
        <v>36</v>
      </c>
      <c r="E4" s="160"/>
      <c r="F4" s="160"/>
    </row>
    <row r="5" spans="1:6" ht="12.75" customHeight="1" x14ac:dyDescent="0.3">
      <c r="A5" s="25"/>
      <c r="B5" s="25"/>
      <c r="C5" s="25"/>
      <c r="D5" s="25"/>
      <c r="E5" s="160" t="s">
        <v>770</v>
      </c>
      <c r="F5" s="160"/>
    </row>
    <row r="6" spans="1:6" ht="12.75" customHeight="1" x14ac:dyDescent="0.3">
      <c r="A6" s="84"/>
      <c r="B6" s="84"/>
      <c r="C6" s="84"/>
      <c r="D6" s="84"/>
    </row>
    <row r="7" spans="1:6" ht="25" customHeight="1" x14ac:dyDescent="0.25">
      <c r="B7" s="174" t="s">
        <v>771</v>
      </c>
      <c r="C7" s="174"/>
      <c r="D7" s="174"/>
      <c r="E7" s="174"/>
      <c r="F7" s="174"/>
    </row>
    <row r="8" spans="1:6" ht="16" customHeight="1" x14ac:dyDescent="0.25">
      <c r="B8" s="137"/>
      <c r="C8" s="137"/>
      <c r="D8" s="141"/>
    </row>
    <row r="9" spans="1:6" ht="30.75" customHeight="1" x14ac:dyDescent="0.25">
      <c r="A9" s="169" t="s">
        <v>0</v>
      </c>
      <c r="B9" s="170" t="s">
        <v>99</v>
      </c>
      <c r="C9" s="169" t="s">
        <v>64</v>
      </c>
      <c r="D9" s="175" t="s">
        <v>65</v>
      </c>
      <c r="E9" s="171" t="s">
        <v>769</v>
      </c>
      <c r="F9" s="172" t="s">
        <v>766</v>
      </c>
    </row>
    <row r="10" spans="1:6" ht="29.25" customHeight="1" x14ac:dyDescent="0.25">
      <c r="A10" s="169"/>
      <c r="B10" s="170"/>
      <c r="C10" s="169"/>
      <c r="D10" s="176"/>
      <c r="E10" s="171"/>
      <c r="F10" s="173"/>
    </row>
    <row r="11" spans="1:6" ht="13.5" customHeight="1" x14ac:dyDescent="0.25">
      <c r="A11" s="38">
        <v>1</v>
      </c>
      <c r="B11" s="51">
        <v>2</v>
      </c>
      <c r="C11" s="38">
        <v>3</v>
      </c>
      <c r="D11" s="142">
        <v>4</v>
      </c>
      <c r="E11" s="30">
        <v>5</v>
      </c>
      <c r="F11" s="30">
        <v>6</v>
      </c>
    </row>
    <row r="12" spans="1:6" ht="33.75" customHeight="1" x14ac:dyDescent="0.25">
      <c r="A12" s="39">
        <v>1</v>
      </c>
      <c r="B12" s="52" t="s">
        <v>743</v>
      </c>
      <c r="C12" s="62" t="s">
        <v>252</v>
      </c>
      <c r="D12" s="143">
        <v>18615.7</v>
      </c>
      <c r="E12" s="146">
        <v>18518.157230000001</v>
      </c>
      <c r="F12" s="148">
        <f>E12/D12*100</f>
        <v>99.476018790590743</v>
      </c>
    </row>
    <row r="13" spans="1:6" ht="45.5" customHeight="1" x14ac:dyDescent="0.25">
      <c r="A13" s="39">
        <v>2</v>
      </c>
      <c r="B13" s="105" t="s">
        <v>744</v>
      </c>
      <c r="C13" s="62" t="s">
        <v>279</v>
      </c>
      <c r="D13" s="143">
        <v>896825.9</v>
      </c>
      <c r="E13" s="146">
        <v>889318.20828000002</v>
      </c>
      <c r="F13" s="148">
        <f t="shared" ref="F13:F29" si="0">E13/D13*100</f>
        <v>99.162859623032745</v>
      </c>
    </row>
    <row r="14" spans="1:6" ht="42" x14ac:dyDescent="0.25">
      <c r="A14" s="39">
        <v>3</v>
      </c>
      <c r="B14" s="52" t="s">
        <v>606</v>
      </c>
      <c r="C14" s="62" t="s">
        <v>258</v>
      </c>
      <c r="D14" s="143">
        <v>10511.2</v>
      </c>
      <c r="E14" s="146">
        <v>10144.217430000001</v>
      </c>
      <c r="F14" s="148">
        <f t="shared" si="0"/>
        <v>96.508652009285328</v>
      </c>
    </row>
    <row r="15" spans="1:6" ht="28" x14ac:dyDescent="0.25">
      <c r="A15" s="39">
        <v>4</v>
      </c>
      <c r="B15" s="52" t="s">
        <v>745</v>
      </c>
      <c r="C15" s="62" t="s">
        <v>195</v>
      </c>
      <c r="D15" s="143">
        <v>152527.1</v>
      </c>
      <c r="E15" s="146">
        <v>148544.99583999999</v>
      </c>
      <c r="F15" s="148">
        <f t="shared" si="0"/>
        <v>97.389248100829278</v>
      </c>
    </row>
    <row r="16" spans="1:6" ht="46" customHeight="1" x14ac:dyDescent="0.25">
      <c r="A16" s="39">
        <v>5</v>
      </c>
      <c r="B16" s="52" t="s">
        <v>594</v>
      </c>
      <c r="C16" s="62" t="s">
        <v>249</v>
      </c>
      <c r="D16" s="143">
        <v>83335.3</v>
      </c>
      <c r="E16" s="146">
        <v>82113.193360000005</v>
      </c>
      <c r="F16" s="148">
        <f t="shared" si="0"/>
        <v>98.533506641243278</v>
      </c>
    </row>
    <row r="17" spans="1:6" ht="33" customHeight="1" x14ac:dyDescent="0.25">
      <c r="A17" s="39">
        <v>6</v>
      </c>
      <c r="B17" s="52" t="s">
        <v>746</v>
      </c>
      <c r="C17" s="62" t="s">
        <v>297</v>
      </c>
      <c r="D17" s="143">
        <v>34.799999999999997</v>
      </c>
      <c r="E17" s="146">
        <v>34.799999999999997</v>
      </c>
      <c r="F17" s="148">
        <f t="shared" si="0"/>
        <v>100</v>
      </c>
    </row>
    <row r="18" spans="1:6" ht="28" x14ac:dyDescent="0.25">
      <c r="A18" s="39">
        <v>7</v>
      </c>
      <c r="B18" s="52" t="s">
        <v>597</v>
      </c>
      <c r="C18" s="62" t="s">
        <v>209</v>
      </c>
      <c r="D18" s="143">
        <v>166591.1</v>
      </c>
      <c r="E18" s="146">
        <v>165897.25414999999</v>
      </c>
      <c r="F18" s="148">
        <f t="shared" si="0"/>
        <v>99.583503650555144</v>
      </c>
    </row>
    <row r="19" spans="1:6" ht="43" customHeight="1" x14ac:dyDescent="0.25">
      <c r="A19" s="39">
        <v>8</v>
      </c>
      <c r="B19" s="52" t="s">
        <v>595</v>
      </c>
      <c r="C19" s="62" t="s">
        <v>201</v>
      </c>
      <c r="D19" s="143">
        <v>195238.5</v>
      </c>
      <c r="E19" s="146">
        <v>185699.97472</v>
      </c>
      <c r="F19" s="148">
        <f t="shared" si="0"/>
        <v>95.114424009608754</v>
      </c>
    </row>
    <row r="20" spans="1:6" ht="44.5" customHeight="1" x14ac:dyDescent="0.25">
      <c r="A20" s="39">
        <v>9</v>
      </c>
      <c r="B20" s="61" t="s">
        <v>747</v>
      </c>
      <c r="C20" s="62" t="s">
        <v>232</v>
      </c>
      <c r="D20" s="143">
        <v>4081.8</v>
      </c>
      <c r="E20" s="146">
        <v>3390.0952299999999</v>
      </c>
      <c r="F20" s="148">
        <f t="shared" si="0"/>
        <v>83.053927923955101</v>
      </c>
    </row>
    <row r="21" spans="1:6" ht="28" x14ac:dyDescent="0.25">
      <c r="A21" s="39">
        <v>10</v>
      </c>
      <c r="B21" s="60" t="s">
        <v>748</v>
      </c>
      <c r="C21" s="62" t="s">
        <v>234</v>
      </c>
      <c r="D21" s="143">
        <v>145927.4</v>
      </c>
      <c r="E21" s="146">
        <v>144206.07930000001</v>
      </c>
      <c r="F21" s="148">
        <f t="shared" si="0"/>
        <v>98.820426664217976</v>
      </c>
    </row>
    <row r="22" spans="1:6" ht="42" x14ac:dyDescent="0.25">
      <c r="A22" s="39">
        <v>11</v>
      </c>
      <c r="B22" s="52" t="s">
        <v>596</v>
      </c>
      <c r="C22" s="62" t="s">
        <v>236</v>
      </c>
      <c r="D22" s="143">
        <v>900</v>
      </c>
      <c r="E22" s="146">
        <v>900</v>
      </c>
      <c r="F22" s="148">
        <f t="shared" si="0"/>
        <v>100</v>
      </c>
    </row>
    <row r="23" spans="1:6" ht="28" x14ac:dyDescent="0.25">
      <c r="A23" s="39">
        <v>12</v>
      </c>
      <c r="B23" s="52" t="s">
        <v>607</v>
      </c>
      <c r="C23" s="62" t="s">
        <v>292</v>
      </c>
      <c r="D23" s="143">
        <v>63983.9</v>
      </c>
      <c r="E23" s="146">
        <v>63652.342689999998</v>
      </c>
      <c r="F23" s="148">
        <f t="shared" si="0"/>
        <v>99.481811346291792</v>
      </c>
    </row>
    <row r="24" spans="1:6" ht="42.5" customHeight="1" x14ac:dyDescent="0.25">
      <c r="A24" s="39">
        <v>13</v>
      </c>
      <c r="B24" s="52" t="s">
        <v>749</v>
      </c>
      <c r="C24" s="62" t="s">
        <v>221</v>
      </c>
      <c r="D24" s="143">
        <v>12221.6</v>
      </c>
      <c r="E24" s="146">
        <v>12188.891030000001</v>
      </c>
      <c r="F24" s="148">
        <f t="shared" si="0"/>
        <v>99.732367529619694</v>
      </c>
    </row>
    <row r="25" spans="1:6" ht="56" x14ac:dyDescent="0.25">
      <c r="A25" s="39">
        <v>14</v>
      </c>
      <c r="B25" s="52" t="s">
        <v>598</v>
      </c>
      <c r="C25" s="62" t="s">
        <v>260</v>
      </c>
      <c r="D25" s="143">
        <v>594</v>
      </c>
      <c r="E25" s="146">
        <v>594</v>
      </c>
      <c r="F25" s="148">
        <f t="shared" si="0"/>
        <v>100</v>
      </c>
    </row>
    <row r="26" spans="1:6" ht="56" x14ac:dyDescent="0.25">
      <c r="A26" s="39">
        <v>15</v>
      </c>
      <c r="B26" s="60" t="s">
        <v>750</v>
      </c>
      <c r="C26" s="62" t="s">
        <v>261</v>
      </c>
      <c r="D26" s="143">
        <v>264</v>
      </c>
      <c r="E26" s="146">
        <v>264</v>
      </c>
      <c r="F26" s="148">
        <f t="shared" si="0"/>
        <v>100</v>
      </c>
    </row>
    <row r="27" spans="1:6" ht="42" x14ac:dyDescent="0.25">
      <c r="A27" s="39">
        <v>16</v>
      </c>
      <c r="B27" s="60" t="s">
        <v>609</v>
      </c>
      <c r="C27" s="62" t="s">
        <v>351</v>
      </c>
      <c r="D27" s="143">
        <v>36359.9</v>
      </c>
      <c r="E27" s="146">
        <v>35680.932159999997</v>
      </c>
      <c r="F27" s="148">
        <f t="shared" si="0"/>
        <v>98.132646569434996</v>
      </c>
    </row>
    <row r="28" spans="1:6" ht="42" x14ac:dyDescent="0.25">
      <c r="A28" s="39">
        <v>17</v>
      </c>
      <c r="B28" s="60" t="s">
        <v>751</v>
      </c>
      <c r="C28" s="62" t="s">
        <v>439</v>
      </c>
      <c r="D28" s="143">
        <v>16421.2</v>
      </c>
      <c r="E28" s="146">
        <v>16321.246580000001</v>
      </c>
      <c r="F28" s="148">
        <f t="shared" si="0"/>
        <v>99.391314763841862</v>
      </c>
    </row>
    <row r="29" spans="1:6" ht="22" customHeight="1" x14ac:dyDescent="0.35">
      <c r="A29" s="39">
        <v>18</v>
      </c>
      <c r="B29" s="53" t="s">
        <v>66</v>
      </c>
      <c r="C29" s="40"/>
      <c r="D29" s="144">
        <f>SUM(D12:D28)</f>
        <v>1804433.4</v>
      </c>
      <c r="E29" s="147">
        <f>SUM(E12:E28)</f>
        <v>1777468.3880000005</v>
      </c>
      <c r="F29" s="149">
        <f t="shared" si="0"/>
        <v>98.505624424819487</v>
      </c>
    </row>
    <row r="30" spans="1:6" ht="16" customHeight="1" x14ac:dyDescent="0.35">
      <c r="B30" s="77"/>
      <c r="D30" s="78"/>
    </row>
    <row r="31" spans="1:6" ht="16" customHeight="1" x14ac:dyDescent="0.25">
      <c r="B31" s="68"/>
      <c r="C31" s="83"/>
      <c r="D31" s="67">
        <v>46123</v>
      </c>
      <c r="E31" s="150">
        <v>43839.775280000002</v>
      </c>
    </row>
    <row r="32" spans="1:6" s="25" customFormat="1" ht="14.25" customHeight="1" x14ac:dyDescent="0.3">
      <c r="A32" s="168"/>
      <c r="B32" s="168"/>
      <c r="C32" s="86"/>
      <c r="D32" s="86"/>
    </row>
    <row r="33" spans="1:4" s="25" customFormat="1" x14ac:dyDescent="0.3"/>
    <row r="34" spans="1:4" s="25" customFormat="1" ht="15.5" x14ac:dyDescent="0.35">
      <c r="A34" s="167"/>
      <c r="B34" s="167"/>
      <c r="C34" s="76"/>
      <c r="D34" s="76"/>
    </row>
  </sheetData>
  <mergeCells count="13">
    <mergeCell ref="E9:E10"/>
    <mergeCell ref="F9:F10"/>
    <mergeCell ref="E2:F2"/>
    <mergeCell ref="E3:F3"/>
    <mergeCell ref="E5:F5"/>
    <mergeCell ref="D4:F4"/>
    <mergeCell ref="B7:F7"/>
    <mergeCell ref="D9:D10"/>
    <mergeCell ref="A34:B34"/>
    <mergeCell ref="A32:B32"/>
    <mergeCell ref="A9:A10"/>
    <mergeCell ref="B9:B10"/>
    <mergeCell ref="C9:C10"/>
  </mergeCells>
  <pageMargins left="0.78740157480314965" right="0.59055118110236227" top="0.78740157480314965" bottom="0.19685039370078741" header="0" footer="0"/>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00000"/>
  </sheetPr>
  <dimension ref="A1:I526"/>
  <sheetViews>
    <sheetView topLeftCell="A6" zoomScale="130" zoomScaleNormal="130" workbookViewId="0"/>
  </sheetViews>
  <sheetFormatPr defaultRowHeight="12.5" x14ac:dyDescent="0.25"/>
  <cols>
    <col min="1" max="1" width="4.54296875" customWidth="1"/>
    <col min="2" max="2" width="7.7265625" customWidth="1"/>
    <col min="3" max="3" width="12.54296875" hidden="1" customWidth="1"/>
    <col min="4" max="4" width="7.81640625" hidden="1" customWidth="1"/>
    <col min="5" max="5" width="59.7265625" customWidth="1"/>
    <col min="6" max="6" width="12.453125" customWidth="1"/>
    <col min="7" max="7" width="11.7265625" style="34" customWidth="1"/>
    <col min="8" max="8" width="12.81640625" customWidth="1"/>
  </cols>
  <sheetData>
    <row r="1" spans="1:9" ht="12.75" hidden="1" customHeight="1" x14ac:dyDescent="0.25">
      <c r="A1" s="15"/>
      <c r="B1" s="15"/>
      <c r="C1" s="15"/>
      <c r="D1" s="177" t="s">
        <v>326</v>
      </c>
      <c r="E1" s="177"/>
      <c r="F1" s="177"/>
      <c r="G1" s="177"/>
    </row>
    <row r="2" spans="1:9" ht="12.75" hidden="1" customHeight="1" x14ac:dyDescent="0.3">
      <c r="A2" s="15"/>
      <c r="B2" s="15"/>
      <c r="C2" s="15"/>
      <c r="D2" s="160" t="s">
        <v>35</v>
      </c>
      <c r="E2" s="160"/>
      <c r="F2" s="160"/>
      <c r="G2" s="160"/>
    </row>
    <row r="3" spans="1:9" ht="12.75" hidden="1" customHeight="1" x14ac:dyDescent="0.3">
      <c r="D3" s="160" t="s">
        <v>36</v>
      </c>
      <c r="E3" s="160"/>
      <c r="F3" s="160"/>
      <c r="G3" s="160"/>
    </row>
    <row r="4" spans="1:9" ht="13" hidden="1" x14ac:dyDescent="0.3">
      <c r="A4" s="15"/>
      <c r="B4" s="15"/>
      <c r="C4" s="15"/>
      <c r="D4" s="160" t="s">
        <v>489</v>
      </c>
      <c r="E4" s="160"/>
      <c r="F4" s="160"/>
      <c r="G4" s="160"/>
    </row>
    <row r="5" spans="1:9" ht="78" hidden="1" customHeight="1" x14ac:dyDescent="0.25">
      <c r="A5" s="163" t="s">
        <v>488</v>
      </c>
      <c r="B5" s="163"/>
      <c r="C5" s="163"/>
      <c r="D5" s="163"/>
      <c r="E5" s="163"/>
      <c r="F5" s="163"/>
      <c r="G5" s="163"/>
    </row>
    <row r="6" spans="1:9" ht="13" x14ac:dyDescent="0.3">
      <c r="A6" s="21"/>
      <c r="E6" s="13"/>
      <c r="F6" s="13"/>
      <c r="G6" s="72"/>
    </row>
    <row r="7" spans="1:9" ht="42" customHeight="1" x14ac:dyDescent="0.25">
      <c r="A7" s="6" t="s">
        <v>0</v>
      </c>
      <c r="B7" s="6" t="s">
        <v>1</v>
      </c>
      <c r="C7" s="6" t="s">
        <v>2</v>
      </c>
      <c r="D7" s="6" t="s">
        <v>3</v>
      </c>
      <c r="E7" s="5" t="s">
        <v>100</v>
      </c>
      <c r="F7" s="5" t="s">
        <v>525</v>
      </c>
      <c r="G7" s="44" t="s">
        <v>526</v>
      </c>
      <c r="H7" s="119" t="s">
        <v>527</v>
      </c>
      <c r="I7" s="119" t="s">
        <v>528</v>
      </c>
    </row>
    <row r="8" spans="1:9" ht="15" hidden="1" customHeight="1" x14ac:dyDescent="0.25">
      <c r="A8" s="5">
        <v>1</v>
      </c>
      <c r="B8" s="5">
        <v>2</v>
      </c>
      <c r="C8" s="5">
        <v>3</v>
      </c>
      <c r="D8" s="5">
        <v>4</v>
      </c>
      <c r="E8" s="5">
        <v>5</v>
      </c>
      <c r="F8" s="5"/>
      <c r="G8" s="28">
        <v>6</v>
      </c>
    </row>
    <row r="9" spans="1:9" ht="18.75" customHeight="1" x14ac:dyDescent="0.3">
      <c r="A9" s="69">
        <v>1</v>
      </c>
      <c r="B9" s="1">
        <v>100</v>
      </c>
      <c r="C9" s="2"/>
      <c r="D9" s="2"/>
      <c r="E9" s="90" t="s">
        <v>4</v>
      </c>
      <c r="F9" s="114">
        <v>140654.9</v>
      </c>
      <c r="G9" s="29">
        <f>G10+G14+G23+G37+G52+G56+G33+G48</f>
        <v>125919.90000000002</v>
      </c>
      <c r="H9" s="81">
        <f>G9-F9</f>
        <v>-14734.999999999971</v>
      </c>
      <c r="I9" s="120">
        <f>G9/F9*100</f>
        <v>89.524005207070658</v>
      </c>
    </row>
    <row r="10" spans="1:9" ht="29.25" customHeight="1" x14ac:dyDescent="0.3">
      <c r="A10" s="69">
        <v>2</v>
      </c>
      <c r="B10" s="57">
        <v>102</v>
      </c>
      <c r="C10" s="2"/>
      <c r="D10" s="2"/>
      <c r="E10" s="85" t="s">
        <v>68</v>
      </c>
      <c r="F10" s="115">
        <v>2032.5</v>
      </c>
      <c r="G10" s="29">
        <f>G11</f>
        <v>2073.8000000000002</v>
      </c>
      <c r="H10" s="81">
        <f>G10-F10</f>
        <v>41.300000000000182</v>
      </c>
      <c r="I10" s="120">
        <f>G10/F10*100</f>
        <v>102.03198031980321</v>
      </c>
    </row>
    <row r="11" spans="1:9" ht="16.5" hidden="1" customHeight="1" x14ac:dyDescent="0.3">
      <c r="A11" s="69">
        <v>3</v>
      </c>
      <c r="B11" s="57">
        <v>102</v>
      </c>
      <c r="C11" s="2" t="s">
        <v>189</v>
      </c>
      <c r="D11" s="2"/>
      <c r="E11" s="85" t="s">
        <v>156</v>
      </c>
      <c r="F11" s="85"/>
      <c r="G11" s="29">
        <f>G12</f>
        <v>2073.8000000000002</v>
      </c>
    </row>
    <row r="12" spans="1:9" ht="18.75" hidden="1" customHeight="1" x14ac:dyDescent="0.3">
      <c r="A12" s="69">
        <v>4</v>
      </c>
      <c r="B12" s="57">
        <v>102</v>
      </c>
      <c r="C12" s="2" t="s">
        <v>246</v>
      </c>
      <c r="D12" s="2"/>
      <c r="E12" s="85" t="s">
        <v>30</v>
      </c>
      <c r="F12" s="85"/>
      <c r="G12" s="29">
        <f>G13</f>
        <v>2073.8000000000002</v>
      </c>
    </row>
    <row r="13" spans="1:9" ht="27.65" hidden="1" customHeight="1" x14ac:dyDescent="0.25">
      <c r="A13" s="69">
        <v>5</v>
      </c>
      <c r="B13" s="58">
        <v>102</v>
      </c>
      <c r="C13" s="4" t="s">
        <v>246</v>
      </c>
      <c r="D13" s="4" t="s">
        <v>50</v>
      </c>
      <c r="E13" s="91" t="s">
        <v>81</v>
      </c>
      <c r="F13" s="91"/>
      <c r="G13" s="65">
        <v>2073.8000000000002</v>
      </c>
    </row>
    <row r="14" spans="1:9" ht="41.15" customHeight="1" x14ac:dyDescent="0.3">
      <c r="A14" s="69">
        <v>6</v>
      </c>
      <c r="B14" s="57">
        <v>103</v>
      </c>
      <c r="C14" s="2"/>
      <c r="D14" s="2"/>
      <c r="E14" s="85" t="s">
        <v>27</v>
      </c>
      <c r="F14" s="115">
        <v>5392.9</v>
      </c>
      <c r="G14" s="29">
        <f>G15</f>
        <v>5186.1000000000004</v>
      </c>
      <c r="H14" s="81">
        <f>G14-F14</f>
        <v>-206.79999999999927</v>
      </c>
      <c r="I14" s="120">
        <f>G14/F14*100</f>
        <v>96.165328487455739</v>
      </c>
    </row>
    <row r="15" spans="1:9" ht="17.25" hidden="1" customHeight="1" x14ac:dyDescent="0.3">
      <c r="A15" s="69">
        <v>7</v>
      </c>
      <c r="B15" s="87">
        <v>103</v>
      </c>
      <c r="C15" s="2" t="s">
        <v>189</v>
      </c>
      <c r="D15" s="2"/>
      <c r="E15" s="85" t="s">
        <v>156</v>
      </c>
      <c r="F15" s="85"/>
      <c r="G15" s="29">
        <f>G18+G16+G21</f>
        <v>5186.1000000000004</v>
      </c>
    </row>
    <row r="16" spans="1:9" ht="18.75" hidden="1" customHeight="1" x14ac:dyDescent="0.3">
      <c r="A16" s="69">
        <v>8</v>
      </c>
      <c r="B16" s="87">
        <v>103</v>
      </c>
      <c r="C16" s="4" t="s">
        <v>248</v>
      </c>
      <c r="D16" s="2"/>
      <c r="E16" s="85" t="s">
        <v>108</v>
      </c>
      <c r="F16" s="85"/>
      <c r="G16" s="29">
        <f>G17</f>
        <v>400</v>
      </c>
    </row>
    <row r="17" spans="1:9" ht="26.25" hidden="1" customHeight="1" x14ac:dyDescent="0.25">
      <c r="A17" s="69">
        <v>9</v>
      </c>
      <c r="B17" s="88">
        <v>103</v>
      </c>
      <c r="C17" s="4" t="s">
        <v>248</v>
      </c>
      <c r="D17" s="4" t="s">
        <v>50</v>
      </c>
      <c r="E17" s="91" t="s">
        <v>81</v>
      </c>
      <c r="F17" s="91"/>
      <c r="G17" s="65">
        <v>400</v>
      </c>
    </row>
    <row r="18" spans="1:9" ht="27.75" hidden="1" customHeight="1" x14ac:dyDescent="0.3">
      <c r="A18" s="69">
        <v>10</v>
      </c>
      <c r="B18" s="87">
        <v>103</v>
      </c>
      <c r="C18" s="63" t="s">
        <v>247</v>
      </c>
      <c r="D18" s="10"/>
      <c r="E18" s="85" t="s">
        <v>107</v>
      </c>
      <c r="F18" s="85"/>
      <c r="G18" s="29">
        <f>G19+G20</f>
        <v>2998.1</v>
      </c>
    </row>
    <row r="19" spans="1:9" ht="25.5" hidden="1" customHeight="1" x14ac:dyDescent="0.25">
      <c r="A19" s="69">
        <v>11</v>
      </c>
      <c r="B19" s="88">
        <v>103</v>
      </c>
      <c r="C19" s="64" t="s">
        <v>247</v>
      </c>
      <c r="D19" s="4" t="s">
        <v>50</v>
      </c>
      <c r="E19" s="91" t="s">
        <v>81</v>
      </c>
      <c r="F19" s="91"/>
      <c r="G19" s="65">
        <v>2178.5</v>
      </c>
    </row>
    <row r="20" spans="1:9" ht="27.75" hidden="1" customHeight="1" x14ac:dyDescent="0.25">
      <c r="A20" s="69">
        <v>12</v>
      </c>
      <c r="B20" s="88">
        <v>103</v>
      </c>
      <c r="C20" s="64" t="s">
        <v>247</v>
      </c>
      <c r="D20" s="4">
        <v>240</v>
      </c>
      <c r="E20" s="91" t="s">
        <v>77</v>
      </c>
      <c r="F20" s="91"/>
      <c r="G20" s="65">
        <v>819.6</v>
      </c>
    </row>
    <row r="21" spans="1:9" s="21" customFormat="1" ht="26" hidden="1" x14ac:dyDescent="0.3">
      <c r="A21" s="69">
        <v>13</v>
      </c>
      <c r="B21" s="87">
        <v>103</v>
      </c>
      <c r="C21" s="63" t="s">
        <v>330</v>
      </c>
      <c r="D21" s="2"/>
      <c r="E21" s="85" t="s">
        <v>329</v>
      </c>
      <c r="F21" s="85"/>
      <c r="G21" s="29">
        <f>G22</f>
        <v>1788</v>
      </c>
    </row>
    <row r="22" spans="1:9" ht="26" hidden="1" x14ac:dyDescent="0.25">
      <c r="A22" s="69">
        <v>14</v>
      </c>
      <c r="B22" s="88">
        <v>103</v>
      </c>
      <c r="C22" s="64" t="s">
        <v>330</v>
      </c>
      <c r="D22" s="4" t="s">
        <v>50</v>
      </c>
      <c r="E22" s="91" t="s">
        <v>81</v>
      </c>
      <c r="F22" s="91"/>
      <c r="G22" s="65">
        <v>1788</v>
      </c>
    </row>
    <row r="23" spans="1:9" ht="40.5" customHeight="1" x14ac:dyDescent="0.3">
      <c r="A23" s="69">
        <v>15</v>
      </c>
      <c r="B23" s="57">
        <v>104</v>
      </c>
      <c r="C23" s="2"/>
      <c r="D23" s="2"/>
      <c r="E23" s="85" t="s">
        <v>33</v>
      </c>
      <c r="F23" s="115">
        <v>63124.2</v>
      </c>
      <c r="G23" s="29">
        <f>G24</f>
        <v>62719.100000000006</v>
      </c>
      <c r="H23" s="81">
        <f>G23-F23</f>
        <v>-405.09999999999127</v>
      </c>
      <c r="I23" s="120">
        <f>G23/F23*100</f>
        <v>99.358249292664311</v>
      </c>
    </row>
    <row r="24" spans="1:9" s="21" customFormat="1" ht="39" hidden="1" x14ac:dyDescent="0.3">
      <c r="A24" s="69">
        <v>16</v>
      </c>
      <c r="B24" s="87">
        <v>104</v>
      </c>
      <c r="C24" s="10" t="s">
        <v>249</v>
      </c>
      <c r="D24" s="2"/>
      <c r="E24" s="85" t="s">
        <v>396</v>
      </c>
      <c r="F24" s="85"/>
      <c r="G24" s="29">
        <f>G25</f>
        <v>62719.100000000006</v>
      </c>
    </row>
    <row r="25" spans="1:9" s="21" customFormat="1" ht="64.5" hidden="1" customHeight="1" x14ac:dyDescent="0.3">
      <c r="A25" s="69">
        <v>17</v>
      </c>
      <c r="B25" s="87">
        <v>104</v>
      </c>
      <c r="C25" s="10" t="s">
        <v>250</v>
      </c>
      <c r="D25" s="2"/>
      <c r="E25" s="85" t="s">
        <v>395</v>
      </c>
      <c r="F25" s="85"/>
      <c r="G25" s="29">
        <f>G26+G30</f>
        <v>62719.100000000006</v>
      </c>
    </row>
    <row r="26" spans="1:9" ht="27" hidden="1" customHeight="1" x14ac:dyDescent="0.3">
      <c r="A26" s="69">
        <v>18</v>
      </c>
      <c r="B26" s="57">
        <v>104</v>
      </c>
      <c r="C26" s="2" t="s">
        <v>315</v>
      </c>
      <c r="D26" s="2"/>
      <c r="E26" s="85" t="s">
        <v>109</v>
      </c>
      <c r="F26" s="85"/>
      <c r="G26" s="29">
        <f>G27+G28+G29</f>
        <v>36104.500000000007</v>
      </c>
    </row>
    <row r="27" spans="1:9" ht="26.25" hidden="1" customHeight="1" x14ac:dyDescent="0.25">
      <c r="A27" s="69">
        <v>19</v>
      </c>
      <c r="B27" s="58">
        <v>104</v>
      </c>
      <c r="C27" s="4" t="s">
        <v>315</v>
      </c>
      <c r="D27" s="4" t="s">
        <v>50</v>
      </c>
      <c r="E27" s="7" t="s">
        <v>81</v>
      </c>
      <c r="F27" s="7"/>
      <c r="G27" s="65">
        <f>33735.8+1559.9</f>
        <v>35295.700000000004</v>
      </c>
    </row>
    <row r="28" spans="1:9" ht="26" hidden="1" x14ac:dyDescent="0.25">
      <c r="A28" s="69">
        <v>20</v>
      </c>
      <c r="B28" s="58">
        <v>104</v>
      </c>
      <c r="C28" s="4" t="s">
        <v>315</v>
      </c>
      <c r="D28" s="4" t="s">
        <v>78</v>
      </c>
      <c r="E28" s="91" t="s">
        <v>77</v>
      </c>
      <c r="F28" s="91"/>
      <c r="G28" s="65">
        <f>530+128.8+100</f>
        <v>758.8</v>
      </c>
    </row>
    <row r="29" spans="1:9" ht="13" hidden="1" x14ac:dyDescent="0.25">
      <c r="A29" s="69">
        <v>21</v>
      </c>
      <c r="B29" s="58">
        <v>104</v>
      </c>
      <c r="C29" s="4" t="s">
        <v>315</v>
      </c>
      <c r="D29" s="4" t="s">
        <v>79</v>
      </c>
      <c r="E29" s="91" t="s">
        <v>80</v>
      </c>
      <c r="F29" s="91"/>
      <c r="G29" s="65">
        <v>50</v>
      </c>
    </row>
    <row r="30" spans="1:9" ht="13" hidden="1" x14ac:dyDescent="0.3">
      <c r="A30" s="69">
        <v>22</v>
      </c>
      <c r="B30" s="57">
        <v>104</v>
      </c>
      <c r="C30" s="10" t="s">
        <v>251</v>
      </c>
      <c r="D30" s="2"/>
      <c r="E30" s="85" t="s">
        <v>175</v>
      </c>
      <c r="F30" s="85"/>
      <c r="G30" s="29">
        <f>G31+G32</f>
        <v>26614.6</v>
      </c>
    </row>
    <row r="31" spans="1:9" ht="27" hidden="1" customHeight="1" x14ac:dyDescent="0.25">
      <c r="A31" s="69">
        <v>23</v>
      </c>
      <c r="B31" s="58">
        <v>104</v>
      </c>
      <c r="C31" s="4" t="s">
        <v>251</v>
      </c>
      <c r="D31" s="4" t="s">
        <v>50</v>
      </c>
      <c r="E31" s="7" t="s">
        <v>81</v>
      </c>
      <c r="F31" s="7"/>
      <c r="G31" s="65">
        <v>19491</v>
      </c>
    </row>
    <row r="32" spans="1:9" ht="26.25" hidden="1" customHeight="1" x14ac:dyDescent="0.25">
      <c r="A32" s="69">
        <v>24</v>
      </c>
      <c r="B32" s="58">
        <v>104</v>
      </c>
      <c r="C32" s="4" t="s">
        <v>251</v>
      </c>
      <c r="D32" s="4" t="s">
        <v>78</v>
      </c>
      <c r="E32" s="91" t="s">
        <v>77</v>
      </c>
      <c r="F32" s="91"/>
      <c r="G32" s="65">
        <f>6728.6+395</f>
        <v>7123.6</v>
      </c>
    </row>
    <row r="33" spans="1:9" ht="13" x14ac:dyDescent="0.3">
      <c r="A33" s="69">
        <v>25</v>
      </c>
      <c r="B33" s="57">
        <v>105</v>
      </c>
      <c r="C33" s="4"/>
      <c r="D33" s="4"/>
      <c r="E33" s="85" t="s">
        <v>341</v>
      </c>
      <c r="F33" s="115">
        <v>19.399999999999999</v>
      </c>
      <c r="G33" s="29">
        <f>G34</f>
        <v>35.6</v>
      </c>
      <c r="H33" s="81">
        <f>G33-F33</f>
        <v>16.200000000000003</v>
      </c>
      <c r="I33" s="120">
        <f>G33/F33*100</f>
        <v>183.50515463917526</v>
      </c>
    </row>
    <row r="34" spans="1:9" ht="13" hidden="1" x14ac:dyDescent="0.3">
      <c r="A34" s="69">
        <v>26</v>
      </c>
      <c r="B34" s="57">
        <v>105</v>
      </c>
      <c r="C34" s="2" t="s">
        <v>189</v>
      </c>
      <c r="D34" s="4"/>
      <c r="E34" s="85" t="s">
        <v>156</v>
      </c>
      <c r="F34" s="85"/>
      <c r="G34" s="29">
        <f>G35</f>
        <v>35.6</v>
      </c>
    </row>
    <row r="35" spans="1:9" ht="60" hidden="1" customHeight="1" x14ac:dyDescent="0.3">
      <c r="A35" s="69">
        <v>27</v>
      </c>
      <c r="B35" s="57">
        <v>105</v>
      </c>
      <c r="C35" s="2" t="s">
        <v>342</v>
      </c>
      <c r="D35" s="4"/>
      <c r="E35" s="85" t="s">
        <v>343</v>
      </c>
      <c r="F35" s="85"/>
      <c r="G35" s="29">
        <f>G36</f>
        <v>35.6</v>
      </c>
    </row>
    <row r="36" spans="1:9" ht="26.25" hidden="1" customHeight="1" x14ac:dyDescent="0.25">
      <c r="A36" s="69">
        <v>28</v>
      </c>
      <c r="B36" s="58">
        <v>105</v>
      </c>
      <c r="C36" s="4" t="s">
        <v>342</v>
      </c>
      <c r="D36" s="4" t="s">
        <v>78</v>
      </c>
      <c r="E36" s="91" t="s">
        <v>77</v>
      </c>
      <c r="F36" s="91"/>
      <c r="G36" s="71">
        <v>35.6</v>
      </c>
    </row>
    <row r="37" spans="1:9" ht="31.5" customHeight="1" x14ac:dyDescent="0.3">
      <c r="A37" s="69">
        <v>29</v>
      </c>
      <c r="B37" s="57">
        <v>106</v>
      </c>
      <c r="C37" s="2"/>
      <c r="D37" s="2"/>
      <c r="E37" s="85" t="s">
        <v>31</v>
      </c>
      <c r="F37" s="115">
        <v>15686.8</v>
      </c>
      <c r="G37" s="29">
        <f>G38+G42</f>
        <v>16199.099999999999</v>
      </c>
      <c r="H37" s="81">
        <f>G37-F37</f>
        <v>512.29999999999927</v>
      </c>
      <c r="I37" s="120">
        <f>G37/F37*100</f>
        <v>103.2658030955963</v>
      </c>
    </row>
    <row r="38" spans="1:9" ht="26" hidden="1" x14ac:dyDescent="0.3">
      <c r="A38" s="69">
        <v>30</v>
      </c>
      <c r="B38" s="57">
        <v>106</v>
      </c>
      <c r="C38" s="2" t="s">
        <v>252</v>
      </c>
      <c r="D38" s="2"/>
      <c r="E38" s="85" t="s">
        <v>397</v>
      </c>
      <c r="F38" s="85"/>
      <c r="G38" s="29">
        <f>G39</f>
        <v>12444.8</v>
      </c>
    </row>
    <row r="39" spans="1:9" ht="28.5" hidden="1" customHeight="1" x14ac:dyDescent="0.3">
      <c r="A39" s="69">
        <v>31</v>
      </c>
      <c r="B39" s="57">
        <v>106</v>
      </c>
      <c r="C39" s="2" t="s">
        <v>253</v>
      </c>
      <c r="D39" s="2"/>
      <c r="E39" s="85" t="s">
        <v>109</v>
      </c>
      <c r="F39" s="85"/>
      <c r="G39" s="29">
        <f>G40+G41</f>
        <v>12444.8</v>
      </c>
    </row>
    <row r="40" spans="1:9" ht="27" hidden="1" customHeight="1" x14ac:dyDescent="0.25">
      <c r="A40" s="69">
        <v>32</v>
      </c>
      <c r="B40" s="58">
        <v>106</v>
      </c>
      <c r="C40" s="64" t="s">
        <v>253</v>
      </c>
      <c r="D40" s="4" t="s">
        <v>50</v>
      </c>
      <c r="E40" s="7" t="s">
        <v>81</v>
      </c>
      <c r="F40" s="7"/>
      <c r="G40" s="65">
        <f>10798.4+27.6</f>
        <v>10826</v>
      </c>
    </row>
    <row r="41" spans="1:9" ht="28.5" hidden="1" customHeight="1" x14ac:dyDescent="0.25">
      <c r="A41" s="69">
        <v>33</v>
      </c>
      <c r="B41" s="58">
        <v>106</v>
      </c>
      <c r="C41" s="64" t="s">
        <v>253</v>
      </c>
      <c r="D41" s="4">
        <v>240</v>
      </c>
      <c r="E41" s="91" t="s">
        <v>77</v>
      </c>
      <c r="F41" s="91"/>
      <c r="G41" s="65">
        <v>1618.8</v>
      </c>
    </row>
    <row r="42" spans="1:9" ht="17.25" hidden="1" customHeight="1" x14ac:dyDescent="0.3">
      <c r="A42" s="69">
        <v>34</v>
      </c>
      <c r="B42" s="57">
        <v>106</v>
      </c>
      <c r="C42" s="2" t="s">
        <v>189</v>
      </c>
      <c r="D42" s="2"/>
      <c r="E42" s="85" t="s">
        <v>106</v>
      </c>
      <c r="F42" s="85"/>
      <c r="G42" s="29">
        <f>G43+G45</f>
        <v>3754.3</v>
      </c>
    </row>
    <row r="43" spans="1:9" ht="27" hidden="1" customHeight="1" x14ac:dyDescent="0.3">
      <c r="A43" s="69">
        <v>35</v>
      </c>
      <c r="B43" s="57">
        <v>106</v>
      </c>
      <c r="C43" s="2" t="s">
        <v>255</v>
      </c>
      <c r="D43" s="2"/>
      <c r="E43" s="85" t="s">
        <v>28</v>
      </c>
      <c r="F43" s="85"/>
      <c r="G43" s="29">
        <f>G44</f>
        <v>1030.3</v>
      </c>
    </row>
    <row r="44" spans="1:9" ht="24.75" hidden="1" customHeight="1" x14ac:dyDescent="0.25">
      <c r="A44" s="69">
        <v>36</v>
      </c>
      <c r="B44" s="58">
        <v>106</v>
      </c>
      <c r="C44" s="4" t="s">
        <v>255</v>
      </c>
      <c r="D44" s="4" t="s">
        <v>50</v>
      </c>
      <c r="E44" s="7" t="s">
        <v>81</v>
      </c>
      <c r="F44" s="7"/>
      <c r="G44" s="65">
        <v>1030.3</v>
      </c>
    </row>
    <row r="45" spans="1:9" ht="27.75" hidden="1" customHeight="1" x14ac:dyDescent="0.3">
      <c r="A45" s="69">
        <v>37</v>
      </c>
      <c r="B45" s="87">
        <v>106</v>
      </c>
      <c r="C45" s="63" t="s">
        <v>254</v>
      </c>
      <c r="D45" s="10"/>
      <c r="E45" s="85" t="s">
        <v>107</v>
      </c>
      <c r="F45" s="85"/>
      <c r="G45" s="29">
        <f>G46+G47</f>
        <v>2724</v>
      </c>
    </row>
    <row r="46" spans="1:9" ht="25.5" hidden="1" customHeight="1" x14ac:dyDescent="0.25">
      <c r="A46" s="69">
        <v>38</v>
      </c>
      <c r="B46" s="88">
        <v>106</v>
      </c>
      <c r="C46" s="64" t="s">
        <v>254</v>
      </c>
      <c r="D46" s="4" t="s">
        <v>50</v>
      </c>
      <c r="E46" s="7" t="s">
        <v>81</v>
      </c>
      <c r="F46" s="7"/>
      <c r="G46" s="65">
        <v>2305.6</v>
      </c>
    </row>
    <row r="47" spans="1:9" ht="27.75" hidden="1" customHeight="1" x14ac:dyDescent="0.25">
      <c r="A47" s="69">
        <v>39</v>
      </c>
      <c r="B47" s="88">
        <v>106</v>
      </c>
      <c r="C47" s="64" t="s">
        <v>254</v>
      </c>
      <c r="D47" s="4">
        <v>240</v>
      </c>
      <c r="E47" s="91" t="s">
        <v>77</v>
      </c>
      <c r="F47" s="91"/>
      <c r="G47" s="65">
        <v>418.4</v>
      </c>
    </row>
    <row r="48" spans="1:9" ht="14.25" customHeight="1" x14ac:dyDescent="0.3">
      <c r="A48" s="69">
        <v>40</v>
      </c>
      <c r="B48" s="87">
        <v>107</v>
      </c>
      <c r="C48" s="2"/>
      <c r="D48" s="2"/>
      <c r="E48" s="108" t="s">
        <v>499</v>
      </c>
      <c r="F48" s="116">
        <v>0</v>
      </c>
      <c r="G48" s="29">
        <f>G49</f>
        <v>4803</v>
      </c>
      <c r="H48" s="81">
        <f>G48-F48</f>
        <v>4803</v>
      </c>
      <c r="I48" s="120"/>
    </row>
    <row r="49" spans="1:9" ht="20.149999999999999" hidden="1" customHeight="1" x14ac:dyDescent="0.3">
      <c r="A49" s="69">
        <v>41</v>
      </c>
      <c r="B49" s="87">
        <v>107</v>
      </c>
      <c r="C49" s="10" t="s">
        <v>189</v>
      </c>
      <c r="D49" s="2"/>
      <c r="E49" s="108" t="s">
        <v>156</v>
      </c>
      <c r="F49" s="108"/>
      <c r="G49" s="29">
        <f>G50</f>
        <v>4803</v>
      </c>
    </row>
    <row r="50" spans="1:9" ht="27" hidden="1" customHeight="1" x14ac:dyDescent="0.3">
      <c r="A50" s="69">
        <v>42</v>
      </c>
      <c r="B50" s="87">
        <v>107</v>
      </c>
      <c r="C50" s="2" t="s">
        <v>500</v>
      </c>
      <c r="D50" s="2"/>
      <c r="E50" s="85" t="s">
        <v>501</v>
      </c>
      <c r="F50" s="85"/>
      <c r="G50" s="29">
        <f>G51</f>
        <v>4803</v>
      </c>
    </row>
    <row r="51" spans="1:9" ht="17.149999999999999" hidden="1" customHeight="1" x14ac:dyDescent="0.25">
      <c r="A51" s="69">
        <v>43</v>
      </c>
      <c r="B51" s="88">
        <v>107</v>
      </c>
      <c r="C51" s="4" t="s">
        <v>500</v>
      </c>
      <c r="D51" s="4" t="s">
        <v>502</v>
      </c>
      <c r="E51" s="91" t="s">
        <v>503</v>
      </c>
      <c r="F51" s="91"/>
      <c r="G51" s="65">
        <v>4803</v>
      </c>
    </row>
    <row r="52" spans="1:9" ht="12.75" customHeight="1" x14ac:dyDescent="0.3">
      <c r="A52" s="69">
        <v>44</v>
      </c>
      <c r="B52" s="57">
        <v>111</v>
      </c>
      <c r="C52" s="2"/>
      <c r="D52" s="2"/>
      <c r="E52" s="85" t="s">
        <v>5</v>
      </c>
      <c r="F52" s="115">
        <v>2317</v>
      </c>
      <c r="G52" s="29">
        <f>G53</f>
        <v>1580.1</v>
      </c>
      <c r="H52" s="81">
        <f>G52-F52</f>
        <v>-736.90000000000009</v>
      </c>
      <c r="I52" s="120">
        <f>G52/F52*100</f>
        <v>68.195943029779883</v>
      </c>
    </row>
    <row r="53" spans="1:9" ht="12.75" hidden="1" customHeight="1" x14ac:dyDescent="0.3">
      <c r="A53" s="69">
        <v>45</v>
      </c>
      <c r="B53" s="57">
        <v>111</v>
      </c>
      <c r="C53" s="2" t="s">
        <v>189</v>
      </c>
      <c r="D53" s="2"/>
      <c r="E53" s="85" t="s">
        <v>156</v>
      </c>
      <c r="F53" s="85"/>
      <c r="G53" s="29">
        <f>G54</f>
        <v>1580.1</v>
      </c>
    </row>
    <row r="54" spans="1:9" ht="12.75" hidden="1" customHeight="1" x14ac:dyDescent="0.3">
      <c r="A54" s="69">
        <v>46</v>
      </c>
      <c r="B54" s="57">
        <v>111</v>
      </c>
      <c r="C54" s="2" t="s">
        <v>256</v>
      </c>
      <c r="D54" s="2"/>
      <c r="E54" s="85" t="s">
        <v>6</v>
      </c>
      <c r="F54" s="85"/>
      <c r="G54" s="29">
        <f>G55</f>
        <v>1580.1</v>
      </c>
    </row>
    <row r="55" spans="1:9" ht="12.75" hidden="1" customHeight="1" x14ac:dyDescent="0.25">
      <c r="A55" s="69">
        <v>47</v>
      </c>
      <c r="B55" s="58">
        <v>111</v>
      </c>
      <c r="C55" s="4" t="s">
        <v>256</v>
      </c>
      <c r="D55" s="4" t="s">
        <v>51</v>
      </c>
      <c r="E55" s="91" t="s">
        <v>52</v>
      </c>
      <c r="F55" s="91"/>
      <c r="G55" s="65">
        <f>1545.1+35</f>
        <v>1580.1</v>
      </c>
    </row>
    <row r="56" spans="1:9" ht="12.75" customHeight="1" x14ac:dyDescent="0.3">
      <c r="A56" s="69">
        <v>48</v>
      </c>
      <c r="B56" s="57">
        <v>113</v>
      </c>
      <c r="C56" s="2"/>
      <c r="D56" s="2"/>
      <c r="E56" s="85" t="s">
        <v>25</v>
      </c>
      <c r="F56" s="115">
        <v>52082.1</v>
      </c>
      <c r="G56" s="29">
        <f>G57+G64+G84+G60+G70+G75</f>
        <v>33323.1</v>
      </c>
      <c r="H56" s="81">
        <f>G56-F56</f>
        <v>-18759</v>
      </c>
      <c r="I56" s="120">
        <f>G56/F56*100</f>
        <v>63.98186709061271</v>
      </c>
    </row>
    <row r="57" spans="1:9" ht="29.25" hidden="1" customHeight="1" x14ac:dyDescent="0.3">
      <c r="A57" s="69">
        <v>49</v>
      </c>
      <c r="B57" s="57">
        <v>113</v>
      </c>
      <c r="C57" s="2" t="s">
        <v>252</v>
      </c>
      <c r="D57" s="2"/>
      <c r="E57" s="85" t="s">
        <v>397</v>
      </c>
      <c r="F57" s="85"/>
      <c r="G57" s="29">
        <f>G58</f>
        <v>1000</v>
      </c>
    </row>
    <row r="58" spans="1:9" ht="30.75" hidden="1" customHeight="1" x14ac:dyDescent="0.3">
      <c r="A58" s="69">
        <v>50</v>
      </c>
      <c r="B58" s="57">
        <v>113</v>
      </c>
      <c r="C58" s="2" t="s">
        <v>257</v>
      </c>
      <c r="D58" s="2"/>
      <c r="E58" s="92" t="s">
        <v>417</v>
      </c>
      <c r="F58" s="92"/>
      <c r="G58" s="29">
        <f>G59</f>
        <v>1000</v>
      </c>
    </row>
    <row r="59" spans="1:9" s="20" customFormat="1" ht="13.5" hidden="1" customHeight="1" x14ac:dyDescent="0.25">
      <c r="A59" s="69">
        <v>51</v>
      </c>
      <c r="B59" s="58">
        <v>113</v>
      </c>
      <c r="C59" s="4" t="s">
        <v>257</v>
      </c>
      <c r="D59" s="55" t="s">
        <v>53</v>
      </c>
      <c r="E59" s="91" t="s">
        <v>54</v>
      </c>
      <c r="F59" s="91"/>
      <c r="G59" s="65">
        <v>1000</v>
      </c>
    </row>
    <row r="60" spans="1:9" ht="39.75" hidden="1" customHeight="1" x14ac:dyDescent="0.3">
      <c r="A60" s="69">
        <v>52</v>
      </c>
      <c r="B60" s="87">
        <v>113</v>
      </c>
      <c r="C60" s="10" t="s">
        <v>258</v>
      </c>
      <c r="D60" s="10"/>
      <c r="E60" s="85" t="s">
        <v>398</v>
      </c>
      <c r="F60" s="85"/>
      <c r="G60" s="29">
        <f>G61</f>
        <v>8080.3</v>
      </c>
    </row>
    <row r="61" spans="1:9" ht="28.5" hidden="1" customHeight="1" x14ac:dyDescent="0.3">
      <c r="A61" s="69">
        <v>53</v>
      </c>
      <c r="B61" s="57">
        <v>113</v>
      </c>
      <c r="C61" s="2" t="s">
        <v>320</v>
      </c>
      <c r="D61" s="2"/>
      <c r="E61" s="85" t="s">
        <v>109</v>
      </c>
      <c r="F61" s="85"/>
      <c r="G61" s="29">
        <f>G62+G63</f>
        <v>8080.3</v>
      </c>
    </row>
    <row r="62" spans="1:9" ht="23.5" hidden="1" customHeight="1" x14ac:dyDescent="0.25">
      <c r="A62" s="69">
        <v>54</v>
      </c>
      <c r="B62" s="58">
        <v>113</v>
      </c>
      <c r="C62" s="64" t="s">
        <v>320</v>
      </c>
      <c r="D62" s="4" t="s">
        <v>50</v>
      </c>
      <c r="E62" s="91" t="s">
        <v>81</v>
      </c>
      <c r="F62" s="91"/>
      <c r="G62" s="65">
        <v>7780.6</v>
      </c>
    </row>
    <row r="63" spans="1:9" ht="28.5" hidden="1" customHeight="1" x14ac:dyDescent="0.25">
      <c r="A63" s="69">
        <v>55</v>
      </c>
      <c r="B63" s="58">
        <v>113</v>
      </c>
      <c r="C63" s="64" t="s">
        <v>320</v>
      </c>
      <c r="D63" s="4">
        <v>240</v>
      </c>
      <c r="E63" s="91" t="s">
        <v>77</v>
      </c>
      <c r="F63" s="91"/>
      <c r="G63" s="65">
        <v>299.7</v>
      </c>
    </row>
    <row r="64" spans="1:9" s="21" customFormat="1" ht="39" hidden="1" x14ac:dyDescent="0.3">
      <c r="A64" s="69">
        <v>56</v>
      </c>
      <c r="B64" s="57">
        <v>113</v>
      </c>
      <c r="C64" s="10" t="s">
        <v>249</v>
      </c>
      <c r="D64" s="2"/>
      <c r="E64" s="85" t="s">
        <v>396</v>
      </c>
      <c r="F64" s="85"/>
      <c r="G64" s="29">
        <f>G65</f>
        <v>22800.3</v>
      </c>
    </row>
    <row r="65" spans="1:7" s="21" customFormat="1" ht="52" hidden="1" x14ac:dyDescent="0.3">
      <c r="A65" s="69">
        <v>57</v>
      </c>
      <c r="B65" s="57">
        <v>113</v>
      </c>
      <c r="C65" s="10" t="s">
        <v>250</v>
      </c>
      <c r="D65" s="2"/>
      <c r="E65" s="85" t="s">
        <v>395</v>
      </c>
      <c r="F65" s="85"/>
      <c r="G65" s="29">
        <f>G66</f>
        <v>22800.3</v>
      </c>
    </row>
    <row r="66" spans="1:7" s="21" customFormat="1" ht="15.75" hidden="1" customHeight="1" x14ac:dyDescent="0.3">
      <c r="A66" s="69">
        <v>58</v>
      </c>
      <c r="B66" s="57">
        <v>113</v>
      </c>
      <c r="C66" s="10" t="s">
        <v>259</v>
      </c>
      <c r="D66" s="2"/>
      <c r="E66" s="85" t="s">
        <v>182</v>
      </c>
      <c r="F66" s="85"/>
      <c r="G66" s="29">
        <f>G67+G68+G69</f>
        <v>22800.3</v>
      </c>
    </row>
    <row r="67" spans="1:7" s="20" customFormat="1" ht="15" hidden="1" customHeight="1" x14ac:dyDescent="0.25">
      <c r="A67" s="69">
        <v>59</v>
      </c>
      <c r="B67" s="58">
        <v>113</v>
      </c>
      <c r="C67" s="4" t="s">
        <v>259</v>
      </c>
      <c r="D67" s="4" t="s">
        <v>44</v>
      </c>
      <c r="E67" s="91" t="s">
        <v>45</v>
      </c>
      <c r="F67" s="91"/>
      <c r="G67" s="65">
        <v>12533</v>
      </c>
    </row>
    <row r="68" spans="1:7" ht="26" hidden="1" x14ac:dyDescent="0.25">
      <c r="A68" s="69">
        <v>60</v>
      </c>
      <c r="B68" s="58">
        <v>113</v>
      </c>
      <c r="C68" s="4" t="s">
        <v>259</v>
      </c>
      <c r="D68" s="4">
        <v>240</v>
      </c>
      <c r="E68" s="91" t="s">
        <v>77</v>
      </c>
      <c r="F68" s="91"/>
      <c r="G68" s="65">
        <f>9638.3+529</f>
        <v>10167.299999999999</v>
      </c>
    </row>
    <row r="69" spans="1:7" ht="12.75" hidden="1" customHeight="1" x14ac:dyDescent="0.25">
      <c r="A69" s="69">
        <v>61</v>
      </c>
      <c r="B69" s="58">
        <v>113</v>
      </c>
      <c r="C69" s="4" t="s">
        <v>259</v>
      </c>
      <c r="D69" s="4" t="s">
        <v>79</v>
      </c>
      <c r="E69" s="91" t="s">
        <v>80</v>
      </c>
      <c r="F69" s="91"/>
      <c r="G69" s="65">
        <v>100</v>
      </c>
    </row>
    <row r="70" spans="1:7" s="21" customFormat="1" ht="54" hidden="1" customHeight="1" x14ac:dyDescent="0.3">
      <c r="A70" s="69">
        <v>62</v>
      </c>
      <c r="B70" s="57">
        <v>113</v>
      </c>
      <c r="C70" s="2" t="s">
        <v>260</v>
      </c>
      <c r="D70" s="2"/>
      <c r="E70" s="85" t="s">
        <v>399</v>
      </c>
      <c r="F70" s="85"/>
      <c r="G70" s="29">
        <f>G71+G73</f>
        <v>466</v>
      </c>
    </row>
    <row r="71" spans="1:7" ht="27.75" hidden="1" customHeight="1" x14ac:dyDescent="0.3">
      <c r="A71" s="69">
        <v>63</v>
      </c>
      <c r="B71" s="57">
        <v>113</v>
      </c>
      <c r="C71" s="2" t="s">
        <v>324</v>
      </c>
      <c r="D71" s="2"/>
      <c r="E71" s="92" t="s">
        <v>356</v>
      </c>
      <c r="F71" s="92"/>
      <c r="G71" s="29">
        <f>G72</f>
        <v>200</v>
      </c>
    </row>
    <row r="72" spans="1:7" ht="28.5" hidden="1" customHeight="1" x14ac:dyDescent="0.25">
      <c r="A72" s="69">
        <v>64</v>
      </c>
      <c r="B72" s="58">
        <v>113</v>
      </c>
      <c r="C72" s="4" t="s">
        <v>324</v>
      </c>
      <c r="D72" s="4" t="s">
        <v>78</v>
      </c>
      <c r="E72" s="91" t="s">
        <v>77</v>
      </c>
      <c r="F72" s="91"/>
      <c r="G72" s="65">
        <v>200</v>
      </c>
    </row>
    <row r="73" spans="1:7" ht="53.25" hidden="1" customHeight="1" x14ac:dyDescent="0.3">
      <c r="A73" s="69">
        <v>65</v>
      </c>
      <c r="B73" s="57">
        <v>113</v>
      </c>
      <c r="C73" s="33" t="s">
        <v>187</v>
      </c>
      <c r="D73" s="2"/>
      <c r="E73" s="85" t="s">
        <v>93</v>
      </c>
      <c r="F73" s="85"/>
      <c r="G73" s="29">
        <f>G74</f>
        <v>266</v>
      </c>
    </row>
    <row r="74" spans="1:7" ht="26" hidden="1" x14ac:dyDescent="0.25">
      <c r="A74" s="69">
        <v>66</v>
      </c>
      <c r="B74" s="58">
        <v>113</v>
      </c>
      <c r="C74" s="4" t="s">
        <v>187</v>
      </c>
      <c r="D74" s="4">
        <v>240</v>
      </c>
      <c r="E74" s="91" t="s">
        <v>77</v>
      </c>
      <c r="F74" s="91"/>
      <c r="G74" s="71">
        <v>266</v>
      </c>
    </row>
    <row r="75" spans="1:7" ht="52" hidden="1" x14ac:dyDescent="0.3">
      <c r="A75" s="69">
        <v>67</v>
      </c>
      <c r="B75" s="57">
        <v>113</v>
      </c>
      <c r="C75" s="33" t="s">
        <v>261</v>
      </c>
      <c r="D75" s="2"/>
      <c r="E75" s="85" t="s">
        <v>400</v>
      </c>
      <c r="F75" s="85"/>
      <c r="G75" s="29">
        <f>G76+G79</f>
        <v>365</v>
      </c>
    </row>
    <row r="76" spans="1:7" ht="26" hidden="1" x14ac:dyDescent="0.3">
      <c r="A76" s="69">
        <v>68</v>
      </c>
      <c r="B76" s="57">
        <v>113</v>
      </c>
      <c r="C76" s="33" t="s">
        <v>262</v>
      </c>
      <c r="D76" s="2"/>
      <c r="E76" s="85" t="s">
        <v>147</v>
      </c>
      <c r="F76" s="85"/>
      <c r="G76" s="29">
        <f>G77</f>
        <v>350</v>
      </c>
    </row>
    <row r="77" spans="1:7" ht="40.5" hidden="1" customHeight="1" x14ac:dyDescent="0.3">
      <c r="A77" s="69">
        <v>69</v>
      </c>
      <c r="B77" s="57">
        <v>113</v>
      </c>
      <c r="C77" s="33" t="s">
        <v>215</v>
      </c>
      <c r="D77" s="2"/>
      <c r="E77" s="85" t="s">
        <v>180</v>
      </c>
      <c r="F77" s="85"/>
      <c r="G77" s="29">
        <f>G78</f>
        <v>350</v>
      </c>
    </row>
    <row r="78" spans="1:7" ht="26" hidden="1" x14ac:dyDescent="0.25">
      <c r="A78" s="69">
        <v>70</v>
      </c>
      <c r="B78" s="58">
        <v>113</v>
      </c>
      <c r="C78" s="55" t="s">
        <v>215</v>
      </c>
      <c r="D78" s="4">
        <v>240</v>
      </c>
      <c r="E78" s="91" t="s">
        <v>77</v>
      </c>
      <c r="F78" s="91"/>
      <c r="G78" s="65">
        <v>350</v>
      </c>
    </row>
    <row r="79" spans="1:7" s="21" customFormat="1" ht="26" hidden="1" x14ac:dyDescent="0.3">
      <c r="A79" s="69">
        <v>71</v>
      </c>
      <c r="B79" s="57">
        <v>113</v>
      </c>
      <c r="C79" s="33" t="s">
        <v>263</v>
      </c>
      <c r="D79" s="2"/>
      <c r="E79" s="85" t="s">
        <v>149</v>
      </c>
      <c r="F79" s="85"/>
      <c r="G79" s="29">
        <f>G80+G82</f>
        <v>15</v>
      </c>
    </row>
    <row r="80" spans="1:7" s="21" customFormat="1" ht="26" hidden="1" x14ac:dyDescent="0.3">
      <c r="A80" s="69">
        <v>72</v>
      </c>
      <c r="B80" s="57">
        <v>113</v>
      </c>
      <c r="C80" s="33" t="s">
        <v>264</v>
      </c>
      <c r="D80" s="2"/>
      <c r="E80" s="85" t="s">
        <v>148</v>
      </c>
      <c r="F80" s="85"/>
      <c r="G80" s="29">
        <f>G81</f>
        <v>10</v>
      </c>
    </row>
    <row r="81" spans="1:9" ht="26" hidden="1" x14ac:dyDescent="0.25">
      <c r="A81" s="69">
        <v>73</v>
      </c>
      <c r="B81" s="58">
        <v>113</v>
      </c>
      <c r="C81" s="55" t="s">
        <v>264</v>
      </c>
      <c r="D81" s="4">
        <v>240</v>
      </c>
      <c r="E81" s="91" t="s">
        <v>77</v>
      </c>
      <c r="F81" s="91"/>
      <c r="G81" s="65">
        <v>10</v>
      </c>
    </row>
    <row r="82" spans="1:9" s="21" customFormat="1" ht="26" hidden="1" x14ac:dyDescent="0.3">
      <c r="A82" s="69">
        <v>74</v>
      </c>
      <c r="B82" s="57">
        <v>113</v>
      </c>
      <c r="C82" s="33" t="s">
        <v>265</v>
      </c>
      <c r="D82" s="2"/>
      <c r="E82" s="85" t="s">
        <v>150</v>
      </c>
      <c r="F82" s="85"/>
      <c r="G82" s="29">
        <f>G83</f>
        <v>5</v>
      </c>
    </row>
    <row r="83" spans="1:9" ht="26" hidden="1" x14ac:dyDescent="0.25">
      <c r="A83" s="69">
        <v>75</v>
      </c>
      <c r="B83" s="58">
        <v>113</v>
      </c>
      <c r="C83" s="55" t="s">
        <v>265</v>
      </c>
      <c r="D83" s="4">
        <v>240</v>
      </c>
      <c r="E83" s="91" t="s">
        <v>77</v>
      </c>
      <c r="F83" s="91"/>
      <c r="G83" s="65">
        <v>5</v>
      </c>
    </row>
    <row r="84" spans="1:9" s="21" customFormat="1" ht="18.75" hidden="1" customHeight="1" x14ac:dyDescent="0.3">
      <c r="A84" s="69">
        <v>76</v>
      </c>
      <c r="B84" s="57">
        <v>113</v>
      </c>
      <c r="C84" s="2" t="s">
        <v>189</v>
      </c>
      <c r="D84" s="2"/>
      <c r="E84" s="85" t="s">
        <v>106</v>
      </c>
      <c r="F84" s="85"/>
      <c r="G84" s="29">
        <f>G85+G87+G89+G91</f>
        <v>611.5</v>
      </c>
    </row>
    <row r="85" spans="1:9" s="21" customFormat="1" ht="39" hidden="1" x14ac:dyDescent="0.3">
      <c r="A85" s="69">
        <v>77</v>
      </c>
      <c r="B85" s="57">
        <v>113</v>
      </c>
      <c r="C85" s="2" t="s">
        <v>266</v>
      </c>
      <c r="D85" s="2"/>
      <c r="E85" s="85" t="s">
        <v>183</v>
      </c>
      <c r="F85" s="85"/>
      <c r="G85" s="29">
        <f>G86</f>
        <v>120</v>
      </c>
    </row>
    <row r="86" spans="1:9" s="20" customFormat="1" ht="26" hidden="1" x14ac:dyDescent="0.25">
      <c r="A86" s="69">
        <v>78</v>
      </c>
      <c r="B86" s="58">
        <v>113</v>
      </c>
      <c r="C86" s="4" t="s">
        <v>266</v>
      </c>
      <c r="D86" s="4" t="s">
        <v>50</v>
      </c>
      <c r="E86" s="91" t="s">
        <v>515</v>
      </c>
      <c r="F86" s="91"/>
      <c r="G86" s="65">
        <v>120</v>
      </c>
    </row>
    <row r="87" spans="1:9" s="21" customFormat="1" ht="66.75" hidden="1" customHeight="1" x14ac:dyDescent="0.3">
      <c r="A87" s="69">
        <v>79</v>
      </c>
      <c r="B87" s="57">
        <v>113</v>
      </c>
      <c r="C87" s="2" t="s">
        <v>190</v>
      </c>
      <c r="D87" s="2"/>
      <c r="E87" s="85" t="s">
        <v>73</v>
      </c>
      <c r="F87" s="85"/>
      <c r="G87" s="29">
        <f>G88</f>
        <v>0.2</v>
      </c>
    </row>
    <row r="88" spans="1:9" ht="26" hidden="1" x14ac:dyDescent="0.25">
      <c r="A88" s="69">
        <v>80</v>
      </c>
      <c r="B88" s="58">
        <v>113</v>
      </c>
      <c r="C88" s="4" t="s">
        <v>190</v>
      </c>
      <c r="D88" s="4">
        <v>240</v>
      </c>
      <c r="E88" s="91" t="s">
        <v>77</v>
      </c>
      <c r="F88" s="91"/>
      <c r="G88" s="71">
        <v>0.2</v>
      </c>
    </row>
    <row r="89" spans="1:9" s="21" customFormat="1" ht="25.5" hidden="1" customHeight="1" x14ac:dyDescent="0.3">
      <c r="A89" s="69">
        <v>81</v>
      </c>
      <c r="B89" s="57">
        <v>113</v>
      </c>
      <c r="C89" s="2" t="s">
        <v>191</v>
      </c>
      <c r="D89" s="2"/>
      <c r="E89" s="85" t="s">
        <v>74</v>
      </c>
      <c r="F89" s="85"/>
      <c r="G89" s="29">
        <f>G90</f>
        <v>115.2</v>
      </c>
    </row>
    <row r="90" spans="1:9" ht="29.25" hidden="1" customHeight="1" x14ac:dyDescent="0.25">
      <c r="A90" s="69">
        <v>82</v>
      </c>
      <c r="B90" s="58">
        <v>113</v>
      </c>
      <c r="C90" s="4" t="s">
        <v>191</v>
      </c>
      <c r="D90" s="4">
        <v>240</v>
      </c>
      <c r="E90" s="91" t="s">
        <v>77</v>
      </c>
      <c r="F90" s="91"/>
      <c r="G90" s="71">
        <v>115.2</v>
      </c>
    </row>
    <row r="91" spans="1:9" ht="51.75" hidden="1" customHeight="1" x14ac:dyDescent="0.3">
      <c r="A91" s="69">
        <v>83</v>
      </c>
      <c r="B91" s="57">
        <v>113</v>
      </c>
      <c r="C91" s="2" t="s">
        <v>484</v>
      </c>
      <c r="D91" s="2"/>
      <c r="E91" s="106" t="s">
        <v>483</v>
      </c>
      <c r="F91" s="106"/>
      <c r="G91" s="29">
        <f>G92</f>
        <v>376.1</v>
      </c>
    </row>
    <row r="92" spans="1:9" ht="29.25" hidden="1" customHeight="1" x14ac:dyDescent="0.25">
      <c r="A92" s="69">
        <v>84</v>
      </c>
      <c r="B92" s="58">
        <v>113</v>
      </c>
      <c r="C92" s="4" t="s">
        <v>484</v>
      </c>
      <c r="D92" s="4" t="s">
        <v>78</v>
      </c>
      <c r="E92" s="91" t="s">
        <v>77</v>
      </c>
      <c r="F92" s="91"/>
      <c r="G92" s="71">
        <v>376.1</v>
      </c>
    </row>
    <row r="93" spans="1:9" ht="15.75" customHeight="1" x14ac:dyDescent="0.3">
      <c r="A93" s="69">
        <v>85</v>
      </c>
      <c r="B93" s="57">
        <v>200</v>
      </c>
      <c r="C93" s="33"/>
      <c r="D93" s="2"/>
      <c r="E93" s="90" t="s">
        <v>7</v>
      </c>
      <c r="F93" s="114">
        <v>1186.3</v>
      </c>
      <c r="G93" s="29">
        <f>G94</f>
        <v>1527.9</v>
      </c>
      <c r="H93" s="81">
        <f>G93-F93</f>
        <v>341.60000000000014</v>
      </c>
      <c r="I93" s="120">
        <f>G93/F93*100</f>
        <v>128.79541431341147</v>
      </c>
    </row>
    <row r="94" spans="1:9" ht="12.75" customHeight="1" x14ac:dyDescent="0.3">
      <c r="A94" s="69">
        <v>86</v>
      </c>
      <c r="B94" s="57">
        <v>203</v>
      </c>
      <c r="C94" s="2"/>
      <c r="D94" s="2"/>
      <c r="E94" s="85" t="s">
        <v>8</v>
      </c>
      <c r="F94" s="115">
        <v>1186.3</v>
      </c>
      <c r="G94" s="29">
        <f>G95</f>
        <v>1527.9</v>
      </c>
      <c r="H94" s="81">
        <f>G94-F94</f>
        <v>341.60000000000014</v>
      </c>
      <c r="I94" s="120">
        <f>G94/F94*100</f>
        <v>128.79541431341147</v>
      </c>
    </row>
    <row r="95" spans="1:9" ht="22.5" hidden="1" customHeight="1" x14ac:dyDescent="0.3">
      <c r="A95" s="69">
        <v>87</v>
      </c>
      <c r="B95" s="57">
        <v>203</v>
      </c>
      <c r="C95" s="2" t="s">
        <v>189</v>
      </c>
      <c r="D95" s="2"/>
      <c r="E95" s="85" t="s">
        <v>106</v>
      </c>
      <c r="F95" s="85"/>
      <c r="G95" s="29">
        <f>G96</f>
        <v>1527.9</v>
      </c>
    </row>
    <row r="96" spans="1:9" ht="28.5" hidden="1" customHeight="1" x14ac:dyDescent="0.3">
      <c r="A96" s="69">
        <v>88</v>
      </c>
      <c r="B96" s="57">
        <v>203</v>
      </c>
      <c r="C96" s="2" t="s">
        <v>188</v>
      </c>
      <c r="D96" s="2"/>
      <c r="E96" s="85" t="s">
        <v>43</v>
      </c>
      <c r="F96" s="85"/>
      <c r="G96" s="29">
        <f>G97+G98</f>
        <v>1527.9</v>
      </c>
    </row>
    <row r="97" spans="1:9" ht="25.5" hidden="1" customHeight="1" x14ac:dyDescent="0.25">
      <c r="A97" s="69">
        <v>89</v>
      </c>
      <c r="B97" s="58">
        <v>203</v>
      </c>
      <c r="C97" s="4" t="s">
        <v>188</v>
      </c>
      <c r="D97" s="4" t="s">
        <v>50</v>
      </c>
      <c r="E97" s="91" t="s">
        <v>81</v>
      </c>
      <c r="F97" s="91"/>
      <c r="G97" s="71">
        <v>1370</v>
      </c>
    </row>
    <row r="98" spans="1:9" ht="25.5" hidden="1" customHeight="1" x14ac:dyDescent="0.25">
      <c r="A98" s="69">
        <v>90</v>
      </c>
      <c r="B98" s="58">
        <v>203</v>
      </c>
      <c r="C98" s="4" t="s">
        <v>188</v>
      </c>
      <c r="D98" s="4" t="s">
        <v>78</v>
      </c>
      <c r="E98" s="91" t="s">
        <v>77</v>
      </c>
      <c r="F98" s="91"/>
      <c r="G98" s="71">
        <v>157.9</v>
      </c>
    </row>
    <row r="99" spans="1:9" ht="30" customHeight="1" x14ac:dyDescent="0.3">
      <c r="A99" s="69">
        <v>91</v>
      </c>
      <c r="B99" s="57">
        <v>300</v>
      </c>
      <c r="C99" s="2"/>
      <c r="D99" s="2"/>
      <c r="E99" s="90" t="s">
        <v>9</v>
      </c>
      <c r="F99" s="114">
        <v>10682</v>
      </c>
      <c r="G99" s="29">
        <f>G100+G105+G131</f>
        <v>11043</v>
      </c>
      <c r="H99" s="81">
        <f>G99-F99</f>
        <v>361</v>
      </c>
      <c r="I99" s="120">
        <f>G99/F99*100</f>
        <v>103.37951694439245</v>
      </c>
    </row>
    <row r="100" spans="1:9" ht="16.5" customHeight="1" x14ac:dyDescent="0.3">
      <c r="A100" s="69">
        <v>92</v>
      </c>
      <c r="B100" s="57">
        <v>309</v>
      </c>
      <c r="C100" s="2"/>
      <c r="D100" s="2"/>
      <c r="E100" s="5" t="s">
        <v>491</v>
      </c>
      <c r="F100" s="115">
        <v>8020</v>
      </c>
      <c r="G100" s="29">
        <f>G101</f>
        <v>56</v>
      </c>
      <c r="H100" s="81">
        <f>G100-F100</f>
        <v>-7964</v>
      </c>
      <c r="I100" s="120">
        <f>G100/F100*100</f>
        <v>0.69825436408977559</v>
      </c>
    </row>
    <row r="101" spans="1:9" ht="39.75" hidden="1" customHeight="1" x14ac:dyDescent="0.3">
      <c r="A101" s="69">
        <v>93</v>
      </c>
      <c r="B101" s="57">
        <v>309</v>
      </c>
      <c r="C101" s="2" t="s">
        <v>221</v>
      </c>
      <c r="D101" s="2"/>
      <c r="E101" s="85" t="s">
        <v>401</v>
      </c>
      <c r="F101" s="85"/>
      <c r="G101" s="29">
        <f>G102</f>
        <v>56</v>
      </c>
    </row>
    <row r="102" spans="1:9" ht="39" hidden="1" x14ac:dyDescent="0.3">
      <c r="A102" s="69">
        <v>94</v>
      </c>
      <c r="B102" s="57">
        <v>309</v>
      </c>
      <c r="C102" s="2" t="s">
        <v>219</v>
      </c>
      <c r="D102" s="2"/>
      <c r="E102" s="85" t="s">
        <v>159</v>
      </c>
      <c r="F102" s="85"/>
      <c r="G102" s="29">
        <f>G103</f>
        <v>56</v>
      </c>
    </row>
    <row r="103" spans="1:9" ht="52" hidden="1" x14ac:dyDescent="0.3">
      <c r="A103" s="69">
        <v>95</v>
      </c>
      <c r="B103" s="57">
        <v>309</v>
      </c>
      <c r="C103" s="2" t="s">
        <v>220</v>
      </c>
      <c r="D103" s="2"/>
      <c r="E103" s="85" t="s">
        <v>160</v>
      </c>
      <c r="F103" s="85"/>
      <c r="G103" s="29">
        <f>G104</f>
        <v>56</v>
      </c>
    </row>
    <row r="104" spans="1:9" ht="26" hidden="1" x14ac:dyDescent="0.25">
      <c r="A104" s="69">
        <v>96</v>
      </c>
      <c r="B104" s="58">
        <v>309</v>
      </c>
      <c r="C104" s="4" t="s">
        <v>220</v>
      </c>
      <c r="D104" s="4">
        <v>240</v>
      </c>
      <c r="E104" s="91" t="s">
        <v>77</v>
      </c>
      <c r="F104" s="91"/>
      <c r="G104" s="65">
        <v>56</v>
      </c>
    </row>
    <row r="105" spans="1:9" ht="27.65" customHeight="1" x14ac:dyDescent="0.3">
      <c r="A105" s="69">
        <v>97</v>
      </c>
      <c r="B105" s="57">
        <v>310</v>
      </c>
      <c r="C105" s="2"/>
      <c r="D105" s="2"/>
      <c r="E105" s="92" t="s">
        <v>496</v>
      </c>
      <c r="F105" s="117">
        <v>2193</v>
      </c>
      <c r="G105" s="29">
        <f>G106</f>
        <v>10626</v>
      </c>
      <c r="H105" s="81">
        <f>G105-F105</f>
        <v>8433</v>
      </c>
      <c r="I105" s="120">
        <f>G105/F105*100</f>
        <v>484.54172366621071</v>
      </c>
    </row>
    <row r="106" spans="1:9" ht="39" hidden="1" x14ac:dyDescent="0.3">
      <c r="A106" s="69">
        <v>98</v>
      </c>
      <c r="B106" s="57">
        <v>310</v>
      </c>
      <c r="C106" s="2" t="s">
        <v>221</v>
      </c>
      <c r="D106" s="2"/>
      <c r="E106" s="85" t="s">
        <v>401</v>
      </c>
      <c r="F106" s="85"/>
      <c r="G106" s="29">
        <f>G116+G107+G127</f>
        <v>10626</v>
      </c>
    </row>
    <row r="107" spans="1:9" ht="39" hidden="1" x14ac:dyDescent="0.3">
      <c r="A107" s="69">
        <v>99</v>
      </c>
      <c r="B107" s="57">
        <v>310</v>
      </c>
      <c r="C107" s="2" t="s">
        <v>219</v>
      </c>
      <c r="D107" s="2"/>
      <c r="E107" s="85" t="s">
        <v>159</v>
      </c>
      <c r="F107" s="85"/>
      <c r="G107" s="29">
        <f>G108+G110+G112+G114</f>
        <v>923.7</v>
      </c>
    </row>
    <row r="108" spans="1:9" ht="26" hidden="1" x14ac:dyDescent="0.3">
      <c r="A108" s="69">
        <v>100</v>
      </c>
      <c r="B108" s="57">
        <v>310</v>
      </c>
      <c r="C108" s="33" t="s">
        <v>218</v>
      </c>
      <c r="D108" s="33"/>
      <c r="E108" s="92" t="s">
        <v>176</v>
      </c>
      <c r="F108" s="92"/>
      <c r="G108" s="29">
        <f>G109</f>
        <v>673.7</v>
      </c>
    </row>
    <row r="109" spans="1:9" ht="26" hidden="1" x14ac:dyDescent="0.25">
      <c r="A109" s="69">
        <v>101</v>
      </c>
      <c r="B109" s="58">
        <v>310</v>
      </c>
      <c r="C109" s="55" t="s">
        <v>218</v>
      </c>
      <c r="D109" s="4">
        <v>240</v>
      </c>
      <c r="E109" s="91" t="s">
        <v>77</v>
      </c>
      <c r="F109" s="91"/>
      <c r="G109" s="65">
        <v>673.7</v>
      </c>
    </row>
    <row r="110" spans="1:9" ht="26" hidden="1" x14ac:dyDescent="0.3">
      <c r="A110" s="69">
        <v>102</v>
      </c>
      <c r="B110" s="57">
        <v>310</v>
      </c>
      <c r="C110" s="2" t="s">
        <v>492</v>
      </c>
      <c r="D110" s="2"/>
      <c r="E110" s="92" t="s">
        <v>521</v>
      </c>
      <c r="F110" s="92"/>
      <c r="G110" s="29">
        <f>G111</f>
        <v>132</v>
      </c>
    </row>
    <row r="111" spans="1:9" ht="26" hidden="1" x14ac:dyDescent="0.25">
      <c r="A111" s="69">
        <v>103</v>
      </c>
      <c r="B111" s="58">
        <v>310</v>
      </c>
      <c r="C111" s="4" t="s">
        <v>492</v>
      </c>
      <c r="D111" s="4" t="s">
        <v>78</v>
      </c>
      <c r="E111" s="91" t="s">
        <v>77</v>
      </c>
      <c r="F111" s="91"/>
      <c r="G111" s="65">
        <v>132</v>
      </c>
    </row>
    <row r="112" spans="1:9" ht="39" hidden="1" x14ac:dyDescent="0.3">
      <c r="A112" s="69">
        <v>104</v>
      </c>
      <c r="B112" s="57">
        <v>310</v>
      </c>
      <c r="C112" s="2" t="s">
        <v>493</v>
      </c>
      <c r="D112" s="2"/>
      <c r="E112" s="92" t="s">
        <v>497</v>
      </c>
      <c r="F112" s="92"/>
      <c r="G112" s="29">
        <f>G113</f>
        <v>60</v>
      </c>
    </row>
    <row r="113" spans="1:7" ht="26" hidden="1" x14ac:dyDescent="0.25">
      <c r="A113" s="69">
        <v>105</v>
      </c>
      <c r="B113" s="58">
        <v>310</v>
      </c>
      <c r="C113" s="4" t="s">
        <v>493</v>
      </c>
      <c r="D113" s="4" t="s">
        <v>78</v>
      </c>
      <c r="E113" s="91" t="s">
        <v>77</v>
      </c>
      <c r="F113" s="91"/>
      <c r="G113" s="65">
        <v>60</v>
      </c>
    </row>
    <row r="114" spans="1:7" ht="39" hidden="1" x14ac:dyDescent="0.3">
      <c r="A114" s="69">
        <v>106</v>
      </c>
      <c r="B114" s="57">
        <v>310</v>
      </c>
      <c r="C114" s="2" t="s">
        <v>498</v>
      </c>
      <c r="D114" s="4"/>
      <c r="E114" s="92" t="s">
        <v>522</v>
      </c>
      <c r="F114" s="92"/>
      <c r="G114" s="29">
        <f>G115</f>
        <v>58</v>
      </c>
    </row>
    <row r="115" spans="1:7" ht="26" hidden="1" x14ac:dyDescent="0.25">
      <c r="A115" s="69">
        <v>107</v>
      </c>
      <c r="B115" s="58">
        <v>310</v>
      </c>
      <c r="C115" s="4" t="s">
        <v>498</v>
      </c>
      <c r="D115" s="4" t="s">
        <v>78</v>
      </c>
      <c r="E115" s="91" t="s">
        <v>77</v>
      </c>
      <c r="F115" s="91"/>
      <c r="G115" s="65">
        <v>58</v>
      </c>
    </row>
    <row r="116" spans="1:7" ht="26" hidden="1" x14ac:dyDescent="0.3">
      <c r="A116" s="69">
        <v>108</v>
      </c>
      <c r="B116" s="57">
        <v>310</v>
      </c>
      <c r="C116" s="2" t="s">
        <v>224</v>
      </c>
      <c r="D116" s="2"/>
      <c r="E116" s="85" t="s">
        <v>161</v>
      </c>
      <c r="F116" s="85"/>
      <c r="G116" s="29">
        <f>G117+G119+G123+G125+G121</f>
        <v>2245.3000000000002</v>
      </c>
    </row>
    <row r="117" spans="1:7" s="21" customFormat="1" ht="26" hidden="1" x14ac:dyDescent="0.3">
      <c r="A117" s="69">
        <v>109</v>
      </c>
      <c r="B117" s="57">
        <v>310</v>
      </c>
      <c r="C117" s="2" t="s">
        <v>225</v>
      </c>
      <c r="D117" s="2"/>
      <c r="E117" s="85" t="s">
        <v>162</v>
      </c>
      <c r="F117" s="85"/>
      <c r="G117" s="29">
        <f>G118</f>
        <v>865</v>
      </c>
    </row>
    <row r="118" spans="1:7" ht="24.75" hidden="1" customHeight="1" x14ac:dyDescent="0.25">
      <c r="A118" s="69">
        <v>110</v>
      </c>
      <c r="B118" s="58">
        <v>310</v>
      </c>
      <c r="C118" s="4" t="s">
        <v>225</v>
      </c>
      <c r="D118" s="4">
        <v>240</v>
      </c>
      <c r="E118" s="91" t="s">
        <v>77</v>
      </c>
      <c r="F118" s="91"/>
      <c r="G118" s="65">
        <f>165+245+455</f>
        <v>865</v>
      </c>
    </row>
    <row r="119" spans="1:7" s="21" customFormat="1" ht="27" hidden="1" customHeight="1" x14ac:dyDescent="0.3">
      <c r="A119" s="69">
        <v>111</v>
      </c>
      <c r="B119" s="57">
        <v>310</v>
      </c>
      <c r="C119" s="2" t="s">
        <v>226</v>
      </c>
      <c r="D119" s="2"/>
      <c r="E119" s="85" t="s">
        <v>177</v>
      </c>
      <c r="F119" s="85"/>
      <c r="G119" s="29">
        <f>G120</f>
        <v>643</v>
      </c>
    </row>
    <row r="120" spans="1:7" ht="24.75" hidden="1" customHeight="1" x14ac:dyDescent="0.25">
      <c r="A120" s="69">
        <v>112</v>
      </c>
      <c r="B120" s="58">
        <v>310</v>
      </c>
      <c r="C120" s="4" t="s">
        <v>226</v>
      </c>
      <c r="D120" s="4">
        <v>240</v>
      </c>
      <c r="E120" s="91" t="s">
        <v>77</v>
      </c>
      <c r="F120" s="91"/>
      <c r="G120" s="65">
        <v>643</v>
      </c>
    </row>
    <row r="121" spans="1:7" s="21" customFormat="1" ht="29.25" hidden="1" customHeight="1" x14ac:dyDescent="0.3">
      <c r="A121" s="69">
        <v>113</v>
      </c>
      <c r="B121" s="57">
        <v>310</v>
      </c>
      <c r="C121" s="2" t="s">
        <v>335</v>
      </c>
      <c r="D121" s="2"/>
      <c r="E121" s="85" t="s">
        <v>336</v>
      </c>
      <c r="F121" s="85"/>
      <c r="G121" s="29">
        <f>G122</f>
        <v>50</v>
      </c>
    </row>
    <row r="122" spans="1:7" ht="26.25" hidden="1" customHeight="1" x14ac:dyDescent="0.25">
      <c r="A122" s="69">
        <v>114</v>
      </c>
      <c r="B122" s="58">
        <v>310</v>
      </c>
      <c r="C122" s="4" t="s">
        <v>335</v>
      </c>
      <c r="D122" s="4" t="s">
        <v>72</v>
      </c>
      <c r="E122" s="91" t="s">
        <v>516</v>
      </c>
      <c r="F122" s="91"/>
      <c r="G122" s="65">
        <v>50</v>
      </c>
    </row>
    <row r="123" spans="1:7" s="21" customFormat="1" ht="26" hidden="1" x14ac:dyDescent="0.3">
      <c r="A123" s="69">
        <v>115</v>
      </c>
      <c r="B123" s="57">
        <v>310</v>
      </c>
      <c r="C123" s="2" t="s">
        <v>228</v>
      </c>
      <c r="D123" s="2"/>
      <c r="E123" s="92" t="s">
        <v>216</v>
      </c>
      <c r="F123" s="92"/>
      <c r="G123" s="29">
        <f>G124</f>
        <v>5</v>
      </c>
    </row>
    <row r="124" spans="1:7" ht="13" hidden="1" x14ac:dyDescent="0.25">
      <c r="A124" s="69">
        <v>116</v>
      </c>
      <c r="B124" s="58">
        <v>310</v>
      </c>
      <c r="C124" s="55" t="s">
        <v>228</v>
      </c>
      <c r="D124" s="55" t="s">
        <v>79</v>
      </c>
      <c r="E124" s="93" t="s">
        <v>80</v>
      </c>
      <c r="F124" s="93"/>
      <c r="G124" s="65">
        <v>5</v>
      </c>
    </row>
    <row r="125" spans="1:7" s="21" customFormat="1" ht="42" hidden="1" customHeight="1" x14ac:dyDescent="0.3">
      <c r="A125" s="69">
        <v>117</v>
      </c>
      <c r="B125" s="57">
        <v>310</v>
      </c>
      <c r="C125" s="2" t="s">
        <v>227</v>
      </c>
      <c r="D125" s="2"/>
      <c r="E125" s="85" t="s">
        <v>217</v>
      </c>
      <c r="F125" s="85"/>
      <c r="G125" s="29">
        <f>G126</f>
        <v>682.3</v>
      </c>
    </row>
    <row r="126" spans="1:7" ht="24.75" hidden="1" customHeight="1" x14ac:dyDescent="0.25">
      <c r="A126" s="69">
        <v>118</v>
      </c>
      <c r="B126" s="58">
        <v>310</v>
      </c>
      <c r="C126" s="4" t="s">
        <v>227</v>
      </c>
      <c r="D126" s="4">
        <v>240</v>
      </c>
      <c r="E126" s="91" t="s">
        <v>77</v>
      </c>
      <c r="F126" s="91"/>
      <c r="G126" s="65">
        <f>14+616.3+52</f>
        <v>682.3</v>
      </c>
    </row>
    <row r="127" spans="1:7" ht="40.5" hidden="1" customHeight="1" x14ac:dyDescent="0.3">
      <c r="A127" s="69">
        <v>119</v>
      </c>
      <c r="B127" s="57">
        <v>310</v>
      </c>
      <c r="C127" s="2" t="s">
        <v>222</v>
      </c>
      <c r="D127" s="2"/>
      <c r="E127" s="85" t="s">
        <v>402</v>
      </c>
      <c r="F127" s="85"/>
      <c r="G127" s="29">
        <f>G128</f>
        <v>7457</v>
      </c>
    </row>
    <row r="128" spans="1:7" ht="24.75" hidden="1" customHeight="1" x14ac:dyDescent="0.3">
      <c r="A128" s="69">
        <v>120</v>
      </c>
      <c r="B128" s="57">
        <v>310</v>
      </c>
      <c r="C128" s="2" t="s">
        <v>223</v>
      </c>
      <c r="D128" s="2"/>
      <c r="E128" s="92" t="s">
        <v>165</v>
      </c>
      <c r="F128" s="92"/>
      <c r="G128" s="29">
        <f>G129+G130</f>
        <v>7457</v>
      </c>
    </row>
    <row r="129" spans="1:9" ht="24.75" hidden="1" customHeight="1" x14ac:dyDescent="0.25">
      <c r="A129" s="69">
        <v>121</v>
      </c>
      <c r="B129" s="58">
        <v>310</v>
      </c>
      <c r="C129" s="4" t="s">
        <v>223</v>
      </c>
      <c r="D129" s="4" t="s">
        <v>44</v>
      </c>
      <c r="E129" s="91" t="s">
        <v>45</v>
      </c>
      <c r="F129" s="91"/>
      <c r="G129" s="65">
        <v>6737.8</v>
      </c>
    </row>
    <row r="130" spans="1:9" ht="24.75" hidden="1" customHeight="1" x14ac:dyDescent="0.25">
      <c r="A130" s="69">
        <v>122</v>
      </c>
      <c r="B130" s="58">
        <v>310</v>
      </c>
      <c r="C130" s="4" t="s">
        <v>223</v>
      </c>
      <c r="D130" s="4">
        <v>240</v>
      </c>
      <c r="E130" s="91" t="s">
        <v>77</v>
      </c>
      <c r="F130" s="91"/>
      <c r="G130" s="65">
        <v>719.2</v>
      </c>
    </row>
    <row r="131" spans="1:9" ht="25.5" customHeight="1" x14ac:dyDescent="0.3">
      <c r="A131" s="69">
        <v>123</v>
      </c>
      <c r="B131" s="57">
        <v>314</v>
      </c>
      <c r="C131" s="2"/>
      <c r="D131" s="2"/>
      <c r="E131" s="85" t="s">
        <v>10</v>
      </c>
      <c r="F131" s="115">
        <v>469</v>
      </c>
      <c r="G131" s="29">
        <f>G132+G136</f>
        <v>361</v>
      </c>
      <c r="H131" s="81">
        <f>G131-F131</f>
        <v>-108</v>
      </c>
      <c r="I131" s="120">
        <f>G131/F131*100</f>
        <v>76.972281449893387</v>
      </c>
    </row>
    <row r="132" spans="1:9" ht="26.5" hidden="1" customHeight="1" x14ac:dyDescent="0.3">
      <c r="A132" s="69">
        <v>124</v>
      </c>
      <c r="B132" s="57">
        <v>314</v>
      </c>
      <c r="C132" s="2" t="s">
        <v>221</v>
      </c>
      <c r="D132" s="2"/>
      <c r="E132" s="85" t="s">
        <v>401</v>
      </c>
      <c r="F132" s="85"/>
      <c r="G132" s="29">
        <f>G133</f>
        <v>160</v>
      </c>
    </row>
    <row r="133" spans="1:9" ht="52" hidden="1" x14ac:dyDescent="0.3">
      <c r="A133" s="69">
        <v>125</v>
      </c>
      <c r="B133" s="57">
        <v>314</v>
      </c>
      <c r="C133" s="2" t="s">
        <v>231</v>
      </c>
      <c r="D133" s="2"/>
      <c r="E133" s="85" t="s">
        <v>164</v>
      </c>
      <c r="F133" s="85"/>
      <c r="G133" s="29">
        <f>G134</f>
        <v>160</v>
      </c>
    </row>
    <row r="134" spans="1:9" ht="26" hidden="1" x14ac:dyDescent="0.3">
      <c r="A134" s="69">
        <v>126</v>
      </c>
      <c r="B134" s="57">
        <v>314</v>
      </c>
      <c r="C134" s="2" t="s">
        <v>230</v>
      </c>
      <c r="D134" s="2"/>
      <c r="E134" s="85" t="s">
        <v>229</v>
      </c>
      <c r="F134" s="85"/>
      <c r="G134" s="29">
        <f>G135</f>
        <v>160</v>
      </c>
    </row>
    <row r="135" spans="1:9" ht="41.25" hidden="1" customHeight="1" x14ac:dyDescent="0.25">
      <c r="A135" s="69">
        <v>127</v>
      </c>
      <c r="B135" s="58">
        <v>314</v>
      </c>
      <c r="C135" s="4" t="s">
        <v>230</v>
      </c>
      <c r="D135" s="55" t="s">
        <v>72</v>
      </c>
      <c r="E135" s="91" t="s">
        <v>516</v>
      </c>
      <c r="F135" s="91"/>
      <c r="G135" s="65">
        <v>160</v>
      </c>
    </row>
    <row r="136" spans="1:9" ht="39" hidden="1" x14ac:dyDescent="0.3">
      <c r="A136" s="69">
        <v>128</v>
      </c>
      <c r="B136" s="57">
        <v>314</v>
      </c>
      <c r="C136" s="2" t="s">
        <v>439</v>
      </c>
      <c r="D136" s="2"/>
      <c r="E136" s="85" t="s">
        <v>453</v>
      </c>
      <c r="F136" s="85"/>
      <c r="G136" s="29">
        <f>G137</f>
        <v>201</v>
      </c>
    </row>
    <row r="137" spans="1:9" s="21" customFormat="1" ht="43" hidden="1" customHeight="1" x14ac:dyDescent="0.3">
      <c r="A137" s="69">
        <v>129</v>
      </c>
      <c r="B137" s="57">
        <v>314</v>
      </c>
      <c r="C137" s="2" t="s">
        <v>454</v>
      </c>
      <c r="D137" s="2"/>
      <c r="E137" s="85" t="s">
        <v>455</v>
      </c>
      <c r="F137" s="85"/>
      <c r="G137" s="29">
        <f>G138</f>
        <v>201</v>
      </c>
    </row>
    <row r="138" spans="1:9" ht="26" hidden="1" x14ac:dyDescent="0.25">
      <c r="A138" s="69">
        <v>130</v>
      </c>
      <c r="B138" s="58">
        <v>314</v>
      </c>
      <c r="C138" s="4" t="s">
        <v>454</v>
      </c>
      <c r="D138" s="4">
        <v>240</v>
      </c>
      <c r="E138" s="91" t="s">
        <v>77</v>
      </c>
      <c r="F138" s="91"/>
      <c r="G138" s="65">
        <v>201</v>
      </c>
    </row>
    <row r="139" spans="1:9" ht="15.75" customHeight="1" x14ac:dyDescent="0.3">
      <c r="A139" s="69">
        <v>131</v>
      </c>
      <c r="B139" s="57">
        <v>400</v>
      </c>
      <c r="C139" s="2"/>
      <c r="D139" s="2"/>
      <c r="E139" s="90" t="s">
        <v>11</v>
      </c>
      <c r="F139" s="114">
        <v>164204.70000000001</v>
      </c>
      <c r="G139" s="29">
        <f>G140+G156+G165+G185+G180+G150</f>
        <v>159984</v>
      </c>
      <c r="H139" s="81">
        <f>G139-F139</f>
        <v>-4220.7000000000116</v>
      </c>
      <c r="I139" s="120">
        <f>G139/F139*100</f>
        <v>97.429610723688171</v>
      </c>
    </row>
    <row r="140" spans="1:9" ht="15.75" customHeight="1" x14ac:dyDescent="0.3">
      <c r="A140" s="69">
        <v>132</v>
      </c>
      <c r="B140" s="57">
        <v>405</v>
      </c>
      <c r="C140" s="2"/>
      <c r="D140" s="2"/>
      <c r="E140" s="85" t="s">
        <v>185</v>
      </c>
      <c r="F140" s="115">
        <v>644.79999999999995</v>
      </c>
      <c r="G140" s="29">
        <f>G145+G141</f>
        <v>642.5</v>
      </c>
      <c r="H140" s="81">
        <f>G140-F140</f>
        <v>-2.2999999999999545</v>
      </c>
      <c r="I140" s="120">
        <f>G140/F140*100</f>
        <v>99.643300248138971</v>
      </c>
    </row>
    <row r="141" spans="1:9" ht="42" hidden="1" customHeight="1" x14ac:dyDescent="0.3">
      <c r="A141" s="69">
        <v>133</v>
      </c>
      <c r="B141" s="57">
        <v>405</v>
      </c>
      <c r="C141" s="10" t="s">
        <v>249</v>
      </c>
      <c r="D141" s="2"/>
      <c r="E141" s="85" t="s">
        <v>396</v>
      </c>
      <c r="F141" s="85"/>
      <c r="G141" s="29">
        <f>G142</f>
        <v>52</v>
      </c>
    </row>
    <row r="142" spans="1:9" ht="27.75" hidden="1" customHeight="1" x14ac:dyDescent="0.3">
      <c r="A142" s="69">
        <v>134</v>
      </c>
      <c r="B142" s="57">
        <v>405</v>
      </c>
      <c r="C142" s="10" t="s">
        <v>274</v>
      </c>
      <c r="D142" s="10"/>
      <c r="E142" s="85" t="s">
        <v>111</v>
      </c>
      <c r="F142" s="85"/>
      <c r="G142" s="29">
        <f>G143</f>
        <v>52</v>
      </c>
    </row>
    <row r="143" spans="1:9" ht="32.25" hidden="1" customHeight="1" x14ac:dyDescent="0.3">
      <c r="A143" s="69">
        <v>135</v>
      </c>
      <c r="B143" s="57">
        <v>405</v>
      </c>
      <c r="C143" s="10" t="s">
        <v>275</v>
      </c>
      <c r="D143" s="10"/>
      <c r="E143" s="85" t="s">
        <v>112</v>
      </c>
      <c r="F143" s="85"/>
      <c r="G143" s="29">
        <f>G144</f>
        <v>52</v>
      </c>
    </row>
    <row r="144" spans="1:9" ht="26.5" hidden="1" customHeight="1" x14ac:dyDescent="0.25">
      <c r="A144" s="69">
        <v>136</v>
      </c>
      <c r="B144" s="58">
        <v>405</v>
      </c>
      <c r="C144" s="12" t="s">
        <v>275</v>
      </c>
      <c r="D144" s="4" t="s">
        <v>56</v>
      </c>
      <c r="E144" s="91" t="s">
        <v>517</v>
      </c>
      <c r="F144" s="91"/>
      <c r="G144" s="65">
        <v>52</v>
      </c>
    </row>
    <row r="145" spans="1:9" ht="15.75" hidden="1" customHeight="1" x14ac:dyDescent="0.3">
      <c r="A145" s="69">
        <v>137</v>
      </c>
      <c r="B145" s="57">
        <v>405</v>
      </c>
      <c r="C145" s="2" t="s">
        <v>189</v>
      </c>
      <c r="D145" s="2"/>
      <c r="E145" s="85" t="s">
        <v>156</v>
      </c>
      <c r="F145" s="85"/>
      <c r="G145" s="29">
        <f>G148+G146</f>
        <v>590.5</v>
      </c>
    </row>
    <row r="146" spans="1:9" s="75" customFormat="1" ht="24.75" hidden="1" customHeight="1" x14ac:dyDescent="0.3">
      <c r="A146" s="69">
        <v>138</v>
      </c>
      <c r="B146" s="57">
        <v>405</v>
      </c>
      <c r="C146" s="33" t="s">
        <v>347</v>
      </c>
      <c r="D146" s="33"/>
      <c r="E146" s="92" t="s">
        <v>348</v>
      </c>
      <c r="F146" s="92"/>
      <c r="G146" s="29">
        <f>G147</f>
        <v>30</v>
      </c>
    </row>
    <row r="147" spans="1:9" s="75" customFormat="1" ht="26" hidden="1" x14ac:dyDescent="0.25">
      <c r="A147" s="69">
        <v>139</v>
      </c>
      <c r="B147" s="58">
        <v>405</v>
      </c>
      <c r="C147" s="55" t="s">
        <v>347</v>
      </c>
      <c r="D147" s="55">
        <v>240</v>
      </c>
      <c r="E147" s="93" t="s">
        <v>77</v>
      </c>
      <c r="F147" s="93"/>
      <c r="G147" s="65">
        <v>30</v>
      </c>
    </row>
    <row r="148" spans="1:9" ht="39" hidden="1" x14ac:dyDescent="0.3">
      <c r="A148" s="69">
        <v>140</v>
      </c>
      <c r="B148" s="57">
        <v>405</v>
      </c>
      <c r="C148" s="10" t="s">
        <v>192</v>
      </c>
      <c r="D148" s="2"/>
      <c r="E148" s="85" t="s">
        <v>490</v>
      </c>
      <c r="F148" s="85"/>
      <c r="G148" s="29">
        <f>G149</f>
        <v>560.5</v>
      </c>
    </row>
    <row r="149" spans="1:9" s="66" customFormat="1" ht="26" hidden="1" x14ac:dyDescent="0.25">
      <c r="A149" s="69">
        <v>141</v>
      </c>
      <c r="B149" s="58">
        <v>405</v>
      </c>
      <c r="C149" s="4" t="s">
        <v>192</v>
      </c>
      <c r="D149" s="4">
        <v>240</v>
      </c>
      <c r="E149" s="91" t="s">
        <v>77</v>
      </c>
      <c r="F149" s="91"/>
      <c r="G149" s="71">
        <v>560.5</v>
      </c>
    </row>
    <row r="150" spans="1:9" ht="15" customHeight="1" x14ac:dyDescent="0.3">
      <c r="A150" s="69">
        <v>142</v>
      </c>
      <c r="B150" s="57">
        <v>406</v>
      </c>
      <c r="C150" s="2"/>
      <c r="D150" s="2"/>
      <c r="E150" s="85" t="s">
        <v>55</v>
      </c>
      <c r="F150" s="115">
        <v>11375.4</v>
      </c>
      <c r="G150" s="29">
        <f>G151</f>
        <v>5627</v>
      </c>
      <c r="H150" s="81">
        <f>G150-F150</f>
        <v>-5748.4</v>
      </c>
      <c r="I150" s="120">
        <f>G150/F150*100</f>
        <v>49.466392390597257</v>
      </c>
    </row>
    <row r="151" spans="1:9" s="21" customFormat="1" ht="39" hidden="1" x14ac:dyDescent="0.3">
      <c r="A151" s="69">
        <v>143</v>
      </c>
      <c r="B151" s="57">
        <v>406</v>
      </c>
      <c r="C151" s="33" t="s">
        <v>232</v>
      </c>
      <c r="D151" s="2"/>
      <c r="E151" s="92" t="s">
        <v>403</v>
      </c>
      <c r="F151" s="92"/>
      <c r="G151" s="29">
        <f>G152</f>
        <v>5627</v>
      </c>
    </row>
    <row r="152" spans="1:9" s="21" customFormat="1" ht="26" hidden="1" x14ac:dyDescent="0.3">
      <c r="A152" s="69">
        <v>144</v>
      </c>
      <c r="B152" s="1">
        <v>406</v>
      </c>
      <c r="C152" s="2" t="s">
        <v>431</v>
      </c>
      <c r="D152" s="2"/>
      <c r="E152" s="92" t="s">
        <v>428</v>
      </c>
      <c r="F152" s="92"/>
      <c r="G152" s="29">
        <f>G153</f>
        <v>5627</v>
      </c>
    </row>
    <row r="153" spans="1:9" ht="21" hidden="1" customHeight="1" x14ac:dyDescent="0.3">
      <c r="A153" s="69">
        <v>145</v>
      </c>
      <c r="B153" s="57">
        <v>406</v>
      </c>
      <c r="C153" s="33" t="s">
        <v>387</v>
      </c>
      <c r="D153" s="2"/>
      <c r="E153" s="85" t="s">
        <v>69</v>
      </c>
      <c r="F153" s="85"/>
      <c r="G153" s="29">
        <f>G154</f>
        <v>5627</v>
      </c>
    </row>
    <row r="154" spans="1:9" ht="24.75" hidden="1" customHeight="1" x14ac:dyDescent="0.25">
      <c r="A154" s="69">
        <v>146</v>
      </c>
      <c r="B154" s="58">
        <v>406</v>
      </c>
      <c r="C154" s="55" t="s">
        <v>387</v>
      </c>
      <c r="D154" s="4">
        <v>240</v>
      </c>
      <c r="E154" s="91" t="s">
        <v>77</v>
      </c>
      <c r="F154" s="91"/>
      <c r="G154" s="65">
        <v>5627</v>
      </c>
    </row>
    <row r="155" spans="1:9" ht="15.75" customHeight="1" x14ac:dyDescent="0.3">
      <c r="A155" s="113"/>
      <c r="B155" s="57"/>
      <c r="C155" s="55"/>
      <c r="D155" s="4"/>
      <c r="E155" s="5" t="s">
        <v>84</v>
      </c>
      <c r="F155" s="115">
        <v>800</v>
      </c>
      <c r="G155" s="41">
        <v>0</v>
      </c>
      <c r="H155" s="81">
        <f>G155-F155</f>
        <v>-800</v>
      </c>
      <c r="I155" s="120">
        <f>G155/F155*100</f>
        <v>0</v>
      </c>
    </row>
    <row r="156" spans="1:9" ht="13" x14ac:dyDescent="0.3">
      <c r="A156" s="69">
        <v>147</v>
      </c>
      <c r="B156" s="57">
        <v>408</v>
      </c>
      <c r="C156" s="2"/>
      <c r="D156" s="2"/>
      <c r="E156" s="85" t="s">
        <v>12</v>
      </c>
      <c r="F156" s="115">
        <v>72254</v>
      </c>
      <c r="G156" s="29">
        <f>G157+G161</f>
        <v>61546</v>
      </c>
      <c r="H156" s="81">
        <f>G156-F156</f>
        <v>-10708</v>
      </c>
      <c r="I156" s="120">
        <f>G156/F156*100</f>
        <v>85.180059235474843</v>
      </c>
    </row>
    <row r="157" spans="1:9" ht="32.25" hidden="1" customHeight="1" x14ac:dyDescent="0.3">
      <c r="A157" s="69">
        <v>148</v>
      </c>
      <c r="B157" s="57">
        <v>408</v>
      </c>
      <c r="C157" s="2" t="s">
        <v>234</v>
      </c>
      <c r="D157" s="2"/>
      <c r="E157" s="85" t="s">
        <v>418</v>
      </c>
      <c r="F157" s="85"/>
      <c r="G157" s="29">
        <f>G158</f>
        <v>60773</v>
      </c>
    </row>
    <row r="158" spans="1:9" s="21" customFormat="1" ht="26" hidden="1" x14ac:dyDescent="0.3">
      <c r="A158" s="69">
        <v>149</v>
      </c>
      <c r="B158" s="57">
        <v>408</v>
      </c>
      <c r="C158" s="2" t="s">
        <v>235</v>
      </c>
      <c r="D158" s="2"/>
      <c r="E158" s="85" t="s">
        <v>132</v>
      </c>
      <c r="F158" s="85"/>
      <c r="G158" s="29">
        <f>G159</f>
        <v>60773</v>
      </c>
    </row>
    <row r="159" spans="1:9" s="21" customFormat="1" ht="27.75" hidden="1" customHeight="1" x14ac:dyDescent="0.3">
      <c r="A159" s="69">
        <v>150</v>
      </c>
      <c r="B159" s="57">
        <v>408</v>
      </c>
      <c r="C159" s="2" t="s">
        <v>419</v>
      </c>
      <c r="D159" s="2"/>
      <c r="E159" s="85" t="s">
        <v>133</v>
      </c>
      <c r="F159" s="85"/>
      <c r="G159" s="29">
        <f>G160</f>
        <v>60773</v>
      </c>
    </row>
    <row r="160" spans="1:9" ht="25.5" hidden="1" customHeight="1" x14ac:dyDescent="0.25">
      <c r="A160" s="69">
        <v>151</v>
      </c>
      <c r="B160" s="58">
        <v>408</v>
      </c>
      <c r="C160" s="4" t="s">
        <v>419</v>
      </c>
      <c r="D160" s="4" t="s">
        <v>56</v>
      </c>
      <c r="E160" s="91" t="s">
        <v>517</v>
      </c>
      <c r="F160" s="91"/>
      <c r="G160" s="65">
        <f>57773+511+2489</f>
        <v>60773</v>
      </c>
    </row>
    <row r="161" spans="1:9" ht="18" hidden="1" customHeight="1" x14ac:dyDescent="0.3">
      <c r="A161" s="69">
        <v>152</v>
      </c>
      <c r="B161" s="57">
        <v>408</v>
      </c>
      <c r="C161" s="10" t="s">
        <v>189</v>
      </c>
      <c r="D161" s="2"/>
      <c r="E161" s="85" t="s">
        <v>156</v>
      </c>
      <c r="F161" s="85"/>
      <c r="G161" s="29">
        <f>G162</f>
        <v>773</v>
      </c>
    </row>
    <row r="162" spans="1:9" ht="28.5" hidden="1" customHeight="1" x14ac:dyDescent="0.3">
      <c r="A162" s="69">
        <v>153</v>
      </c>
      <c r="B162" s="57">
        <v>408</v>
      </c>
      <c r="C162" s="2" t="s">
        <v>267</v>
      </c>
      <c r="D162" s="2"/>
      <c r="E162" s="85" t="s">
        <v>233</v>
      </c>
      <c r="F162" s="85"/>
      <c r="G162" s="29">
        <f>G164+G163</f>
        <v>773</v>
      </c>
    </row>
    <row r="163" spans="1:9" ht="28.5" hidden="1" customHeight="1" x14ac:dyDescent="0.25">
      <c r="A163" s="69">
        <v>154</v>
      </c>
      <c r="B163" s="58">
        <v>408</v>
      </c>
      <c r="C163" s="4" t="s">
        <v>267</v>
      </c>
      <c r="D163" s="4">
        <v>240</v>
      </c>
      <c r="E163" s="91" t="s">
        <v>77</v>
      </c>
      <c r="F163" s="91"/>
      <c r="G163" s="65">
        <v>273</v>
      </c>
    </row>
    <row r="164" spans="1:9" ht="39" hidden="1" x14ac:dyDescent="0.25">
      <c r="A164" s="69">
        <v>155</v>
      </c>
      <c r="B164" s="58">
        <v>408</v>
      </c>
      <c r="C164" s="4" t="s">
        <v>267</v>
      </c>
      <c r="D164" s="4" t="s">
        <v>56</v>
      </c>
      <c r="E164" s="91" t="s">
        <v>517</v>
      </c>
      <c r="F164" s="91"/>
      <c r="G164" s="65">
        <v>500</v>
      </c>
    </row>
    <row r="165" spans="1:9" s="21" customFormat="1" ht="14.25" customHeight="1" x14ac:dyDescent="0.3">
      <c r="A165" s="69">
        <v>156</v>
      </c>
      <c r="B165" s="57">
        <v>409</v>
      </c>
      <c r="C165" s="2"/>
      <c r="D165" s="2"/>
      <c r="E165" s="85" t="s">
        <v>57</v>
      </c>
      <c r="F165" s="115">
        <v>72205</v>
      </c>
      <c r="G165" s="29">
        <f>G169+G166</f>
        <v>86797</v>
      </c>
      <c r="H165" s="81">
        <f>G165-F165</f>
        <v>14592</v>
      </c>
      <c r="I165" s="120">
        <f>G165/F165*100</f>
        <v>120.20912679177343</v>
      </c>
    </row>
    <row r="166" spans="1:9" s="21" customFormat="1" ht="39" hidden="1" x14ac:dyDescent="0.3">
      <c r="A166" s="69">
        <v>157</v>
      </c>
      <c r="B166" s="57">
        <v>409</v>
      </c>
      <c r="C166" s="10" t="s">
        <v>258</v>
      </c>
      <c r="D166" s="10"/>
      <c r="E166" s="85" t="s">
        <v>398</v>
      </c>
      <c r="F166" s="85"/>
      <c r="G166" s="29">
        <f>G167</f>
        <v>400</v>
      </c>
    </row>
    <row r="167" spans="1:9" s="21" customFormat="1" ht="52" hidden="1" x14ac:dyDescent="0.3">
      <c r="A167" s="69">
        <v>158</v>
      </c>
      <c r="B167" s="57">
        <v>409</v>
      </c>
      <c r="C167" s="10" t="s">
        <v>273</v>
      </c>
      <c r="D167" s="10"/>
      <c r="E167" s="85" t="s">
        <v>118</v>
      </c>
      <c r="F167" s="85"/>
      <c r="G167" s="29">
        <f>G168</f>
        <v>400</v>
      </c>
    </row>
    <row r="168" spans="1:9" s="21" customFormat="1" ht="26" hidden="1" x14ac:dyDescent="0.3">
      <c r="A168" s="69">
        <v>159</v>
      </c>
      <c r="B168" s="58">
        <v>409</v>
      </c>
      <c r="C168" s="12" t="s">
        <v>273</v>
      </c>
      <c r="D168" s="12" t="s">
        <v>78</v>
      </c>
      <c r="E168" s="91" t="s">
        <v>77</v>
      </c>
      <c r="F168" s="91"/>
      <c r="G168" s="65">
        <v>400</v>
      </c>
    </row>
    <row r="169" spans="1:9" s="20" customFormat="1" ht="26" hidden="1" x14ac:dyDescent="0.3">
      <c r="A169" s="69">
        <v>160</v>
      </c>
      <c r="B169" s="57">
        <v>409</v>
      </c>
      <c r="C169" s="2" t="s">
        <v>234</v>
      </c>
      <c r="D169" s="2"/>
      <c r="E169" s="85" t="s">
        <v>418</v>
      </c>
      <c r="F169" s="85"/>
      <c r="G169" s="29">
        <f>G170+G175</f>
        <v>86397</v>
      </c>
    </row>
    <row r="170" spans="1:9" ht="39" hidden="1" x14ac:dyDescent="0.3">
      <c r="A170" s="69">
        <v>161</v>
      </c>
      <c r="B170" s="57">
        <v>409</v>
      </c>
      <c r="C170" s="2" t="s">
        <v>268</v>
      </c>
      <c r="D170" s="2"/>
      <c r="E170" s="85" t="s">
        <v>136</v>
      </c>
      <c r="F170" s="85"/>
      <c r="G170" s="29">
        <f>G171+G173</f>
        <v>78377</v>
      </c>
    </row>
    <row r="171" spans="1:9" ht="26" hidden="1" x14ac:dyDescent="0.3">
      <c r="A171" s="69">
        <v>162</v>
      </c>
      <c r="B171" s="57">
        <v>409</v>
      </c>
      <c r="C171" s="2" t="s">
        <v>420</v>
      </c>
      <c r="D171" s="2"/>
      <c r="E171" s="85" t="s">
        <v>137</v>
      </c>
      <c r="F171" s="85"/>
      <c r="G171" s="29">
        <f>G172</f>
        <v>58717.9</v>
      </c>
    </row>
    <row r="172" spans="1:9" ht="26" hidden="1" x14ac:dyDescent="0.25">
      <c r="A172" s="69">
        <v>163</v>
      </c>
      <c r="B172" s="58">
        <v>409</v>
      </c>
      <c r="C172" s="4" t="s">
        <v>420</v>
      </c>
      <c r="D172" s="4">
        <v>240</v>
      </c>
      <c r="E172" s="91" t="s">
        <v>77</v>
      </c>
      <c r="F172" s="91"/>
      <c r="G172" s="65">
        <v>58717.9</v>
      </c>
    </row>
    <row r="173" spans="1:9" s="21" customFormat="1" ht="26" hidden="1" x14ac:dyDescent="0.3">
      <c r="A173" s="69">
        <v>164</v>
      </c>
      <c r="B173" s="57">
        <v>409</v>
      </c>
      <c r="C173" s="2" t="s">
        <v>421</v>
      </c>
      <c r="D173" s="2"/>
      <c r="E173" s="85" t="s">
        <v>178</v>
      </c>
      <c r="F173" s="85"/>
      <c r="G173" s="29">
        <f>G174</f>
        <v>19659.099999999999</v>
      </c>
    </row>
    <row r="174" spans="1:9" ht="26" hidden="1" x14ac:dyDescent="0.25">
      <c r="A174" s="69">
        <v>165</v>
      </c>
      <c r="B174" s="58">
        <v>409</v>
      </c>
      <c r="C174" s="4" t="s">
        <v>421</v>
      </c>
      <c r="D174" s="4">
        <v>240</v>
      </c>
      <c r="E174" s="91" t="s">
        <v>77</v>
      </c>
      <c r="F174" s="91"/>
      <c r="G174" s="65">
        <v>19659.099999999999</v>
      </c>
    </row>
    <row r="175" spans="1:9" ht="25.5" hidden="1" customHeight="1" x14ac:dyDescent="0.3">
      <c r="A175" s="69">
        <v>166</v>
      </c>
      <c r="B175" s="57">
        <v>409</v>
      </c>
      <c r="C175" s="2" t="s">
        <v>269</v>
      </c>
      <c r="D175" s="2"/>
      <c r="E175" s="85" t="s">
        <v>138</v>
      </c>
      <c r="F175" s="85"/>
      <c r="G175" s="29">
        <f>G176+G178</f>
        <v>8020</v>
      </c>
    </row>
    <row r="176" spans="1:9" ht="27.75" hidden="1" customHeight="1" x14ac:dyDescent="0.3">
      <c r="A176" s="69">
        <v>167</v>
      </c>
      <c r="B176" s="57">
        <v>409</v>
      </c>
      <c r="C176" s="2" t="s">
        <v>422</v>
      </c>
      <c r="D176" s="2"/>
      <c r="E176" s="85" t="s">
        <v>139</v>
      </c>
      <c r="F176" s="85"/>
      <c r="G176" s="29">
        <f>G177</f>
        <v>4345</v>
      </c>
    </row>
    <row r="177" spans="1:9" s="20" customFormat="1" ht="26" hidden="1" x14ac:dyDescent="0.25">
      <c r="A177" s="69">
        <v>168</v>
      </c>
      <c r="B177" s="58">
        <v>409</v>
      </c>
      <c r="C177" s="4" t="s">
        <v>422</v>
      </c>
      <c r="D177" s="4">
        <v>240</v>
      </c>
      <c r="E177" s="91" t="s">
        <v>77</v>
      </c>
      <c r="F177" s="91"/>
      <c r="G177" s="65">
        <v>4345</v>
      </c>
    </row>
    <row r="178" spans="1:9" ht="26" hidden="1" x14ac:dyDescent="0.3">
      <c r="A178" s="69">
        <v>169</v>
      </c>
      <c r="B178" s="57">
        <v>409</v>
      </c>
      <c r="C178" s="2" t="s">
        <v>423</v>
      </c>
      <c r="D178" s="2"/>
      <c r="E178" s="85" t="s">
        <v>140</v>
      </c>
      <c r="F178" s="85"/>
      <c r="G178" s="29">
        <f>G179</f>
        <v>3675</v>
      </c>
    </row>
    <row r="179" spans="1:9" ht="26" hidden="1" x14ac:dyDescent="0.25">
      <c r="A179" s="69">
        <v>170</v>
      </c>
      <c r="B179" s="58">
        <v>409</v>
      </c>
      <c r="C179" s="4" t="s">
        <v>423</v>
      </c>
      <c r="D179" s="4">
        <v>240</v>
      </c>
      <c r="E179" s="91" t="s">
        <v>77</v>
      </c>
      <c r="F179" s="91"/>
      <c r="G179" s="65">
        <v>3675</v>
      </c>
    </row>
    <row r="180" spans="1:9" ht="13" x14ac:dyDescent="0.3">
      <c r="A180" s="69">
        <v>171</v>
      </c>
      <c r="B180" s="57">
        <v>410</v>
      </c>
      <c r="C180" s="2"/>
      <c r="D180" s="2"/>
      <c r="E180" s="85" t="s">
        <v>37</v>
      </c>
      <c r="F180" s="115">
        <v>1071.5</v>
      </c>
      <c r="G180" s="29">
        <f>G181</f>
        <v>952.5</v>
      </c>
      <c r="H180" s="81">
        <f>G180-F180</f>
        <v>-119</v>
      </c>
      <c r="I180" s="120">
        <f>G180/F180*100</f>
        <v>88.894073728418107</v>
      </c>
    </row>
    <row r="181" spans="1:9" s="20" customFormat="1" ht="39" hidden="1" x14ac:dyDescent="0.3">
      <c r="A181" s="69">
        <v>172</v>
      </c>
      <c r="B181" s="57">
        <v>410</v>
      </c>
      <c r="C181" s="2" t="s">
        <v>234</v>
      </c>
      <c r="D181" s="2"/>
      <c r="E181" s="85" t="s">
        <v>404</v>
      </c>
      <c r="F181" s="85"/>
      <c r="G181" s="29">
        <f>G182</f>
        <v>952.5</v>
      </c>
    </row>
    <row r="182" spans="1:9" ht="26" hidden="1" x14ac:dyDescent="0.3">
      <c r="A182" s="69">
        <v>173</v>
      </c>
      <c r="B182" s="87">
        <v>410</v>
      </c>
      <c r="C182" s="10" t="s">
        <v>270</v>
      </c>
      <c r="D182" s="10"/>
      <c r="E182" s="85" t="s">
        <v>134</v>
      </c>
      <c r="F182" s="85"/>
      <c r="G182" s="29">
        <f>G183</f>
        <v>952.5</v>
      </c>
    </row>
    <row r="183" spans="1:9" s="20" customFormat="1" ht="26" hidden="1" x14ac:dyDescent="0.3">
      <c r="A183" s="69">
        <v>174</v>
      </c>
      <c r="B183" s="87">
        <v>410</v>
      </c>
      <c r="C183" s="10" t="s">
        <v>271</v>
      </c>
      <c r="D183" s="10"/>
      <c r="E183" s="85" t="s">
        <v>135</v>
      </c>
      <c r="F183" s="85"/>
      <c r="G183" s="29">
        <f>G184</f>
        <v>952.5</v>
      </c>
    </row>
    <row r="184" spans="1:9" s="21" customFormat="1" ht="26" hidden="1" x14ac:dyDescent="0.3">
      <c r="A184" s="69">
        <v>175</v>
      </c>
      <c r="B184" s="88">
        <v>410</v>
      </c>
      <c r="C184" s="12" t="s">
        <v>271</v>
      </c>
      <c r="D184" s="4">
        <v>240</v>
      </c>
      <c r="E184" s="91" t="s">
        <v>77</v>
      </c>
      <c r="F184" s="91"/>
      <c r="G184" s="65">
        <v>952.5</v>
      </c>
    </row>
    <row r="185" spans="1:9" ht="17.25" customHeight="1" x14ac:dyDescent="0.3">
      <c r="A185" s="69">
        <v>176</v>
      </c>
      <c r="B185" s="57">
        <v>412</v>
      </c>
      <c r="C185" s="2"/>
      <c r="D185" s="2"/>
      <c r="E185" s="85" t="s">
        <v>67</v>
      </c>
      <c r="F185" s="115">
        <v>5854</v>
      </c>
      <c r="G185" s="29">
        <f>G186+G202+G193+G208</f>
        <v>4419</v>
      </c>
      <c r="H185" s="81">
        <f>G185-F185</f>
        <v>-1435</v>
      </c>
      <c r="I185" s="120">
        <f>G185/F185*100</f>
        <v>75.486846600614967</v>
      </c>
    </row>
    <row r="186" spans="1:9" ht="39" hidden="1" x14ac:dyDescent="0.3">
      <c r="A186" s="69">
        <v>177</v>
      </c>
      <c r="B186" s="87">
        <v>412</v>
      </c>
      <c r="C186" s="10" t="s">
        <v>258</v>
      </c>
      <c r="D186" s="10"/>
      <c r="E186" s="85" t="s">
        <v>398</v>
      </c>
      <c r="F186" s="85"/>
      <c r="G186" s="29">
        <f>G187+G189+G191</f>
        <v>851.8</v>
      </c>
    </row>
    <row r="187" spans="1:9" s="66" customFormat="1" ht="28" hidden="1" customHeight="1" x14ac:dyDescent="0.3">
      <c r="A187" s="69">
        <v>178</v>
      </c>
      <c r="B187" s="87">
        <v>412</v>
      </c>
      <c r="C187" s="10" t="s">
        <v>272</v>
      </c>
      <c r="D187" s="10"/>
      <c r="E187" s="85" t="s">
        <v>181</v>
      </c>
      <c r="F187" s="85"/>
      <c r="G187" s="29">
        <f>G188</f>
        <v>492.3</v>
      </c>
    </row>
    <row r="188" spans="1:9" ht="29.25" hidden="1" customHeight="1" x14ac:dyDescent="0.25">
      <c r="A188" s="69">
        <v>179</v>
      </c>
      <c r="B188" s="88">
        <v>412</v>
      </c>
      <c r="C188" s="12" t="s">
        <v>272</v>
      </c>
      <c r="D188" s="12" t="s">
        <v>78</v>
      </c>
      <c r="E188" s="91" t="s">
        <v>77</v>
      </c>
      <c r="F188" s="91"/>
      <c r="G188" s="65">
        <v>492.3</v>
      </c>
    </row>
    <row r="189" spans="1:9" s="21" customFormat="1" ht="52" hidden="1" x14ac:dyDescent="0.3">
      <c r="A189" s="69">
        <v>180</v>
      </c>
      <c r="B189" s="87">
        <v>412</v>
      </c>
      <c r="C189" s="10" t="s">
        <v>273</v>
      </c>
      <c r="D189" s="10"/>
      <c r="E189" s="85" t="s">
        <v>118</v>
      </c>
      <c r="F189" s="85"/>
      <c r="G189" s="29">
        <f>G190</f>
        <v>250</v>
      </c>
    </row>
    <row r="190" spans="1:9" ht="29.25" hidden="1" customHeight="1" x14ac:dyDescent="0.25">
      <c r="A190" s="69">
        <v>181</v>
      </c>
      <c r="B190" s="88">
        <v>412</v>
      </c>
      <c r="C190" s="12" t="s">
        <v>273</v>
      </c>
      <c r="D190" s="12" t="s">
        <v>78</v>
      </c>
      <c r="E190" s="91" t="s">
        <v>77</v>
      </c>
      <c r="F190" s="91"/>
      <c r="G190" s="65">
        <v>250</v>
      </c>
    </row>
    <row r="191" spans="1:9" ht="45" hidden="1" customHeight="1" x14ac:dyDescent="0.3">
      <c r="A191" s="69">
        <v>182</v>
      </c>
      <c r="B191" s="87">
        <v>412</v>
      </c>
      <c r="C191" s="10" t="s">
        <v>333</v>
      </c>
      <c r="D191" s="10"/>
      <c r="E191" s="85" t="s">
        <v>334</v>
      </c>
      <c r="F191" s="85"/>
      <c r="G191" s="29">
        <f>G192</f>
        <v>109.5</v>
      </c>
    </row>
    <row r="192" spans="1:9" ht="29.25" hidden="1" customHeight="1" x14ac:dyDescent="0.25">
      <c r="A192" s="69">
        <v>183</v>
      </c>
      <c r="B192" s="88">
        <v>412</v>
      </c>
      <c r="C192" s="12" t="s">
        <v>333</v>
      </c>
      <c r="D192" s="12" t="s">
        <v>78</v>
      </c>
      <c r="E192" s="91" t="s">
        <v>77</v>
      </c>
      <c r="F192" s="91"/>
      <c r="G192" s="65">
        <v>109.5</v>
      </c>
    </row>
    <row r="193" spans="1:7" s="21" customFormat="1" ht="39.75" hidden="1" customHeight="1" x14ac:dyDescent="0.3">
      <c r="A193" s="69">
        <v>184</v>
      </c>
      <c r="B193" s="87">
        <v>412</v>
      </c>
      <c r="C193" s="10" t="s">
        <v>249</v>
      </c>
      <c r="D193" s="2"/>
      <c r="E193" s="85" t="s">
        <v>396</v>
      </c>
      <c r="F193" s="85"/>
      <c r="G193" s="29">
        <f>G194+G199</f>
        <v>1215</v>
      </c>
    </row>
    <row r="194" spans="1:7" s="21" customFormat="1" ht="29.25" hidden="1" customHeight="1" x14ac:dyDescent="0.3">
      <c r="A194" s="69">
        <v>185</v>
      </c>
      <c r="B194" s="87">
        <v>412</v>
      </c>
      <c r="C194" s="10" t="s">
        <v>274</v>
      </c>
      <c r="D194" s="10"/>
      <c r="E194" s="85" t="s">
        <v>111</v>
      </c>
      <c r="F194" s="85"/>
      <c r="G194" s="29">
        <f>G195+G197</f>
        <v>255</v>
      </c>
    </row>
    <row r="195" spans="1:7" ht="26" hidden="1" x14ac:dyDescent="0.3">
      <c r="A195" s="69">
        <v>186</v>
      </c>
      <c r="B195" s="87">
        <v>412</v>
      </c>
      <c r="C195" s="10" t="s">
        <v>275</v>
      </c>
      <c r="D195" s="10"/>
      <c r="E195" s="85" t="s">
        <v>112</v>
      </c>
      <c r="F195" s="85"/>
      <c r="G195" s="29">
        <f>G196</f>
        <v>202</v>
      </c>
    </row>
    <row r="196" spans="1:7" ht="39" hidden="1" x14ac:dyDescent="0.25">
      <c r="A196" s="69">
        <v>187</v>
      </c>
      <c r="B196" s="88">
        <v>412</v>
      </c>
      <c r="C196" s="12" t="s">
        <v>275</v>
      </c>
      <c r="D196" s="4" t="s">
        <v>56</v>
      </c>
      <c r="E196" s="91" t="s">
        <v>517</v>
      </c>
      <c r="F196" s="91"/>
      <c r="G196" s="65">
        <v>202</v>
      </c>
    </row>
    <row r="197" spans="1:7" ht="18" hidden="1" customHeight="1" x14ac:dyDescent="0.3">
      <c r="A197" s="69">
        <v>188</v>
      </c>
      <c r="B197" s="87">
        <v>412</v>
      </c>
      <c r="C197" s="10" t="s">
        <v>362</v>
      </c>
      <c r="D197" s="4"/>
      <c r="E197" s="85" t="s">
        <v>361</v>
      </c>
      <c r="F197" s="85"/>
      <c r="G197" s="29">
        <f>G198</f>
        <v>53</v>
      </c>
    </row>
    <row r="198" spans="1:7" ht="26" hidden="1" x14ac:dyDescent="0.25">
      <c r="A198" s="69">
        <v>189</v>
      </c>
      <c r="B198" s="88">
        <v>412</v>
      </c>
      <c r="C198" s="12" t="s">
        <v>362</v>
      </c>
      <c r="D198" s="4" t="s">
        <v>78</v>
      </c>
      <c r="E198" s="91" t="s">
        <v>77</v>
      </c>
      <c r="F198" s="91"/>
      <c r="G198" s="65">
        <v>53</v>
      </c>
    </row>
    <row r="199" spans="1:7" ht="26" hidden="1" x14ac:dyDescent="0.3">
      <c r="A199" s="69">
        <v>190</v>
      </c>
      <c r="B199" s="87">
        <v>412</v>
      </c>
      <c r="C199" s="10" t="s">
        <v>376</v>
      </c>
      <c r="D199" s="4"/>
      <c r="E199" s="85" t="s">
        <v>377</v>
      </c>
      <c r="F199" s="85"/>
      <c r="G199" s="29">
        <f>G200</f>
        <v>960</v>
      </c>
    </row>
    <row r="200" spans="1:7" ht="28.5" hidden="1" customHeight="1" x14ac:dyDescent="0.3">
      <c r="A200" s="69">
        <v>191</v>
      </c>
      <c r="B200" s="87">
        <v>412</v>
      </c>
      <c r="C200" s="10" t="s">
        <v>371</v>
      </c>
      <c r="D200" s="4"/>
      <c r="E200" s="85" t="s">
        <v>372</v>
      </c>
      <c r="F200" s="85"/>
      <c r="G200" s="29">
        <f>G201</f>
        <v>960</v>
      </c>
    </row>
    <row r="201" spans="1:7" ht="17.149999999999999" hidden="1" customHeight="1" x14ac:dyDescent="0.25">
      <c r="A201" s="69">
        <v>192</v>
      </c>
      <c r="B201" s="88">
        <v>412</v>
      </c>
      <c r="C201" s="12" t="s">
        <v>371</v>
      </c>
      <c r="D201" s="4" t="s">
        <v>90</v>
      </c>
      <c r="E201" s="91" t="s">
        <v>91</v>
      </c>
      <c r="F201" s="91"/>
      <c r="G201" s="65">
        <f>400+560</f>
        <v>960</v>
      </c>
    </row>
    <row r="202" spans="1:7" ht="39" hidden="1" x14ac:dyDescent="0.3">
      <c r="A202" s="69">
        <v>193</v>
      </c>
      <c r="B202" s="87">
        <v>412</v>
      </c>
      <c r="C202" s="10" t="s">
        <v>236</v>
      </c>
      <c r="D202" s="2"/>
      <c r="E202" s="85" t="s">
        <v>405</v>
      </c>
      <c r="F202" s="85"/>
      <c r="G202" s="29">
        <f>G203</f>
        <v>852.2</v>
      </c>
    </row>
    <row r="203" spans="1:7" ht="26" hidden="1" x14ac:dyDescent="0.3">
      <c r="A203" s="69">
        <v>194</v>
      </c>
      <c r="B203" s="87">
        <v>412</v>
      </c>
      <c r="C203" s="10" t="s">
        <v>237</v>
      </c>
      <c r="D203" s="10"/>
      <c r="E203" s="5" t="s">
        <v>104</v>
      </c>
      <c r="F203" s="5"/>
      <c r="G203" s="29">
        <f>G204+G206</f>
        <v>852.2</v>
      </c>
    </row>
    <row r="204" spans="1:7" ht="29.25" hidden="1" customHeight="1" x14ac:dyDescent="0.3">
      <c r="A204" s="69">
        <v>195</v>
      </c>
      <c r="B204" s="87">
        <v>412</v>
      </c>
      <c r="C204" s="10" t="s">
        <v>238</v>
      </c>
      <c r="D204" s="10"/>
      <c r="E204" s="85" t="s">
        <v>117</v>
      </c>
      <c r="F204" s="85"/>
      <c r="G204" s="29">
        <f>G205</f>
        <v>397.2</v>
      </c>
    </row>
    <row r="205" spans="1:7" ht="33" hidden="1" customHeight="1" x14ac:dyDescent="0.25">
      <c r="A205" s="69">
        <v>196</v>
      </c>
      <c r="B205" s="88">
        <v>412</v>
      </c>
      <c r="C205" s="12" t="s">
        <v>238</v>
      </c>
      <c r="D205" s="4">
        <v>240</v>
      </c>
      <c r="E205" s="91" t="s">
        <v>77</v>
      </c>
      <c r="F205" s="91"/>
      <c r="G205" s="65">
        <v>397.2</v>
      </c>
    </row>
    <row r="206" spans="1:7" s="21" customFormat="1" ht="16.5" hidden="1" customHeight="1" x14ac:dyDescent="0.3">
      <c r="A206" s="69">
        <v>197</v>
      </c>
      <c r="B206" s="87">
        <v>412</v>
      </c>
      <c r="C206" s="10" t="s">
        <v>349</v>
      </c>
      <c r="D206" s="2"/>
      <c r="E206" s="85" t="s">
        <v>441</v>
      </c>
      <c r="F206" s="85"/>
      <c r="G206" s="29">
        <f>G207</f>
        <v>455</v>
      </c>
    </row>
    <row r="207" spans="1:7" ht="26" hidden="1" x14ac:dyDescent="0.25">
      <c r="A207" s="69">
        <v>198</v>
      </c>
      <c r="B207" s="88">
        <v>412</v>
      </c>
      <c r="C207" s="12" t="s">
        <v>349</v>
      </c>
      <c r="D207" s="4">
        <v>240</v>
      </c>
      <c r="E207" s="91" t="s">
        <v>77</v>
      </c>
      <c r="F207" s="91"/>
      <c r="G207" s="65">
        <v>455</v>
      </c>
    </row>
    <row r="208" spans="1:7" ht="15" hidden="1" customHeight="1" x14ac:dyDescent="0.3">
      <c r="A208" s="69">
        <v>199</v>
      </c>
      <c r="B208" s="57">
        <v>412</v>
      </c>
      <c r="C208" s="2" t="s">
        <v>189</v>
      </c>
      <c r="D208" s="2"/>
      <c r="E208" s="85" t="s">
        <v>156</v>
      </c>
      <c r="F208" s="85"/>
      <c r="G208" s="29">
        <f>G209</f>
        <v>1500</v>
      </c>
    </row>
    <row r="209" spans="1:9" ht="26" hidden="1" x14ac:dyDescent="0.3">
      <c r="A209" s="69">
        <v>200</v>
      </c>
      <c r="B209" s="87">
        <v>412</v>
      </c>
      <c r="C209" s="10" t="s">
        <v>391</v>
      </c>
      <c r="D209" s="4"/>
      <c r="E209" s="85" t="s">
        <v>392</v>
      </c>
      <c r="F209" s="85"/>
      <c r="G209" s="29">
        <f>G210</f>
        <v>1500</v>
      </c>
    </row>
    <row r="210" spans="1:9" ht="13" hidden="1" x14ac:dyDescent="0.25">
      <c r="A210" s="69">
        <v>201</v>
      </c>
      <c r="B210" s="88">
        <v>412</v>
      </c>
      <c r="C210" s="12" t="s">
        <v>391</v>
      </c>
      <c r="D210" s="4" t="s">
        <v>51</v>
      </c>
      <c r="E210" s="91" t="s">
        <v>52</v>
      </c>
      <c r="F210" s="91"/>
      <c r="G210" s="65">
        <v>1500</v>
      </c>
    </row>
    <row r="211" spans="1:9" ht="15" x14ac:dyDescent="0.3">
      <c r="A211" s="69">
        <v>202</v>
      </c>
      <c r="B211" s="57">
        <v>500</v>
      </c>
      <c r="C211" s="2"/>
      <c r="D211" s="2"/>
      <c r="E211" s="90" t="s">
        <v>13</v>
      </c>
      <c r="F211" s="114">
        <v>184939.3</v>
      </c>
      <c r="G211" s="29">
        <f>G212+G225+G244+G263</f>
        <v>196475.5</v>
      </c>
      <c r="H211" s="81">
        <f>G211-F211</f>
        <v>11536.200000000012</v>
      </c>
      <c r="I211" s="120">
        <f>G211/F211*100</f>
        <v>106.23783046653688</v>
      </c>
    </row>
    <row r="212" spans="1:9" s="21" customFormat="1" ht="13" x14ac:dyDescent="0.3">
      <c r="A212" s="69">
        <v>203</v>
      </c>
      <c r="B212" s="57">
        <v>501</v>
      </c>
      <c r="C212" s="2"/>
      <c r="D212" s="2"/>
      <c r="E212" s="85" t="s">
        <v>14</v>
      </c>
      <c r="F212" s="115">
        <v>20861.3</v>
      </c>
      <c r="G212" s="29">
        <f>G213</f>
        <v>91544.1</v>
      </c>
      <c r="H212" s="81">
        <f>G212-F212</f>
        <v>70682.8</v>
      </c>
      <c r="I212" s="120">
        <f>G212/F212*100</f>
        <v>438.82260453567136</v>
      </c>
    </row>
    <row r="213" spans="1:9" s="21" customFormat="1" ht="39" hidden="1" x14ac:dyDescent="0.3">
      <c r="A213" s="69">
        <v>204</v>
      </c>
      <c r="B213" s="57">
        <v>501</v>
      </c>
      <c r="C213" s="2" t="s">
        <v>201</v>
      </c>
      <c r="D213" s="2"/>
      <c r="E213" s="85" t="s">
        <v>406</v>
      </c>
      <c r="F213" s="85"/>
      <c r="G213" s="29">
        <f>G214</f>
        <v>91544.1</v>
      </c>
    </row>
    <row r="214" spans="1:9" s="21" customFormat="1" ht="39" hidden="1" x14ac:dyDescent="0.3">
      <c r="A214" s="69">
        <v>205</v>
      </c>
      <c r="B214" s="57">
        <v>501</v>
      </c>
      <c r="C214" s="2" t="s">
        <v>200</v>
      </c>
      <c r="D214" s="2"/>
      <c r="E214" s="85" t="s">
        <v>318</v>
      </c>
      <c r="F214" s="85"/>
      <c r="G214" s="41">
        <f>G215+G217+G219+G221+G223</f>
        <v>91544.1</v>
      </c>
    </row>
    <row r="215" spans="1:9" ht="27" hidden="1" customHeight="1" x14ac:dyDescent="0.3">
      <c r="A215" s="69">
        <v>206</v>
      </c>
      <c r="B215" s="57">
        <v>501</v>
      </c>
      <c r="C215" s="2" t="s">
        <v>240</v>
      </c>
      <c r="D215" s="2"/>
      <c r="E215" s="85" t="s">
        <v>241</v>
      </c>
      <c r="F215" s="85"/>
      <c r="G215" s="29">
        <f>G216</f>
        <v>2000</v>
      </c>
    </row>
    <row r="216" spans="1:9" s="21" customFormat="1" ht="26" hidden="1" x14ac:dyDescent="0.3">
      <c r="A216" s="69">
        <v>207</v>
      </c>
      <c r="B216" s="58">
        <v>501</v>
      </c>
      <c r="C216" s="4" t="s">
        <v>240</v>
      </c>
      <c r="D216" s="4">
        <v>240</v>
      </c>
      <c r="E216" s="91" t="s">
        <v>77</v>
      </c>
      <c r="F216" s="91"/>
      <c r="G216" s="65">
        <v>2000</v>
      </c>
    </row>
    <row r="217" spans="1:9" s="21" customFormat="1" ht="26" hidden="1" x14ac:dyDescent="0.3">
      <c r="A217" s="69">
        <v>208</v>
      </c>
      <c r="B217" s="57">
        <v>501</v>
      </c>
      <c r="C217" s="2" t="s">
        <v>245</v>
      </c>
      <c r="D217" s="2"/>
      <c r="E217" s="85" t="s">
        <v>239</v>
      </c>
      <c r="F217" s="85"/>
      <c r="G217" s="29">
        <f>G218</f>
        <v>1400</v>
      </c>
    </row>
    <row r="218" spans="1:9" ht="26" hidden="1" x14ac:dyDescent="0.25">
      <c r="A218" s="69">
        <v>209</v>
      </c>
      <c r="B218" s="58">
        <v>501</v>
      </c>
      <c r="C218" s="4" t="s">
        <v>245</v>
      </c>
      <c r="D218" s="4">
        <v>240</v>
      </c>
      <c r="E218" s="91" t="s">
        <v>77</v>
      </c>
      <c r="F218" s="91"/>
      <c r="G218" s="65">
        <v>1400</v>
      </c>
    </row>
    <row r="219" spans="1:9" ht="39" hidden="1" x14ac:dyDescent="0.3">
      <c r="A219" s="69">
        <v>210</v>
      </c>
      <c r="B219" s="57">
        <v>501</v>
      </c>
      <c r="C219" s="2" t="s">
        <v>494</v>
      </c>
      <c r="D219" s="2"/>
      <c r="E219" s="92" t="s">
        <v>495</v>
      </c>
      <c r="F219" s="92"/>
      <c r="G219" s="29">
        <f>G220</f>
        <v>5164</v>
      </c>
    </row>
    <row r="220" spans="1:9" ht="13" hidden="1" x14ac:dyDescent="0.25">
      <c r="A220" s="69">
        <v>211</v>
      </c>
      <c r="B220" s="58">
        <v>501</v>
      </c>
      <c r="C220" s="4" t="s">
        <v>494</v>
      </c>
      <c r="D220" s="4" t="s">
        <v>58</v>
      </c>
      <c r="E220" s="91" t="s">
        <v>443</v>
      </c>
      <c r="F220" s="91"/>
      <c r="G220" s="65">
        <v>5164</v>
      </c>
    </row>
    <row r="221" spans="1:9" ht="39" hidden="1" x14ac:dyDescent="0.3">
      <c r="A221" s="69">
        <v>212</v>
      </c>
      <c r="B221" s="57">
        <v>501</v>
      </c>
      <c r="C221" s="2" t="s">
        <v>506</v>
      </c>
      <c r="D221" s="4"/>
      <c r="E221" s="92" t="s">
        <v>507</v>
      </c>
      <c r="F221" s="92"/>
      <c r="G221" s="29">
        <f>G222</f>
        <v>77553.100000000006</v>
      </c>
    </row>
    <row r="222" spans="1:9" ht="13" hidden="1" x14ac:dyDescent="0.25">
      <c r="A222" s="69">
        <v>213</v>
      </c>
      <c r="B222" s="58">
        <v>501</v>
      </c>
      <c r="C222" s="4" t="s">
        <v>506</v>
      </c>
      <c r="D222" s="4" t="s">
        <v>58</v>
      </c>
      <c r="E222" s="91" t="s">
        <v>443</v>
      </c>
      <c r="F222" s="91"/>
      <c r="G222" s="71">
        <v>77553.100000000006</v>
      </c>
    </row>
    <row r="223" spans="1:9" ht="13" hidden="1" x14ac:dyDescent="0.3">
      <c r="A223" s="69">
        <v>214</v>
      </c>
      <c r="B223" s="57">
        <v>501</v>
      </c>
      <c r="C223" s="2" t="s">
        <v>508</v>
      </c>
      <c r="D223" s="4"/>
      <c r="E223" s="92" t="s">
        <v>509</v>
      </c>
      <c r="F223" s="92"/>
      <c r="G223" s="29">
        <f>G224</f>
        <v>5427</v>
      </c>
    </row>
    <row r="224" spans="1:9" ht="13" hidden="1" x14ac:dyDescent="0.25">
      <c r="A224" s="69">
        <v>215</v>
      </c>
      <c r="B224" s="58">
        <v>501</v>
      </c>
      <c r="C224" s="4" t="s">
        <v>508</v>
      </c>
      <c r="D224" s="4" t="s">
        <v>58</v>
      </c>
      <c r="E224" s="91" t="s">
        <v>443</v>
      </c>
      <c r="F224" s="91"/>
      <c r="G224" s="71">
        <v>5427</v>
      </c>
    </row>
    <row r="225" spans="1:9" s="21" customFormat="1" ht="13" x14ac:dyDescent="0.3">
      <c r="A225" s="69">
        <v>216</v>
      </c>
      <c r="B225" s="57">
        <v>502</v>
      </c>
      <c r="C225" s="2"/>
      <c r="D225" s="2"/>
      <c r="E225" s="85" t="s">
        <v>15</v>
      </c>
      <c r="F225" s="115">
        <v>74071</v>
      </c>
      <c r="G225" s="29">
        <f>G226+G241</f>
        <v>37767.4</v>
      </c>
      <c r="H225" s="81">
        <f>G225-F225</f>
        <v>-36303.599999999999</v>
      </c>
      <c r="I225" s="120">
        <f>G225/F225*100</f>
        <v>50.988106006399271</v>
      </c>
    </row>
    <row r="226" spans="1:9" s="20" customFormat="1" ht="39" hidden="1" x14ac:dyDescent="0.3">
      <c r="A226" s="69">
        <v>217</v>
      </c>
      <c r="B226" s="57">
        <v>502</v>
      </c>
      <c r="C226" s="2" t="s">
        <v>201</v>
      </c>
      <c r="D226" s="2"/>
      <c r="E226" s="85" t="s">
        <v>406</v>
      </c>
      <c r="F226" s="85"/>
      <c r="G226" s="29">
        <f>G227+G236+G232</f>
        <v>37687</v>
      </c>
    </row>
    <row r="227" spans="1:9" s="21" customFormat="1" ht="26" hidden="1" x14ac:dyDescent="0.3">
      <c r="A227" s="69">
        <v>218</v>
      </c>
      <c r="B227" s="57">
        <v>502</v>
      </c>
      <c r="C227" s="2" t="s">
        <v>276</v>
      </c>
      <c r="D227" s="2"/>
      <c r="E227" s="92" t="s">
        <v>317</v>
      </c>
      <c r="F227" s="92"/>
      <c r="G227" s="29">
        <f>G230+G228</f>
        <v>25843.200000000001</v>
      </c>
    </row>
    <row r="228" spans="1:9" s="75" customFormat="1" ht="29.25" hidden="1" customHeight="1" x14ac:dyDescent="0.3">
      <c r="A228" s="69">
        <v>219</v>
      </c>
      <c r="B228" s="57">
        <v>502</v>
      </c>
      <c r="C228" s="33" t="s">
        <v>242</v>
      </c>
      <c r="D228" s="33"/>
      <c r="E228" s="85" t="s">
        <v>434</v>
      </c>
      <c r="F228" s="85"/>
      <c r="G228" s="29">
        <f>G229</f>
        <v>12843.2</v>
      </c>
    </row>
    <row r="229" spans="1:9" s="75" customFormat="1" ht="29.25" hidden="1" customHeight="1" x14ac:dyDescent="0.25">
      <c r="A229" s="69">
        <v>220</v>
      </c>
      <c r="B229" s="58">
        <v>502</v>
      </c>
      <c r="C229" s="55" t="s">
        <v>242</v>
      </c>
      <c r="D229" s="55" t="s">
        <v>56</v>
      </c>
      <c r="E229" s="91" t="s">
        <v>517</v>
      </c>
      <c r="F229" s="91"/>
      <c r="G229" s="65">
        <v>12843.2</v>
      </c>
    </row>
    <row r="230" spans="1:9" ht="26" hidden="1" x14ac:dyDescent="0.3">
      <c r="A230" s="69">
        <v>221</v>
      </c>
      <c r="B230" s="57">
        <v>502</v>
      </c>
      <c r="C230" s="2" t="s">
        <v>359</v>
      </c>
      <c r="D230" s="2"/>
      <c r="E230" s="85" t="s">
        <v>360</v>
      </c>
      <c r="F230" s="85"/>
      <c r="G230" s="29">
        <f>G231</f>
        <v>13000</v>
      </c>
    </row>
    <row r="231" spans="1:9" ht="39" hidden="1" x14ac:dyDescent="0.25">
      <c r="A231" s="69">
        <v>222</v>
      </c>
      <c r="B231" s="58">
        <v>502</v>
      </c>
      <c r="C231" s="4" t="s">
        <v>359</v>
      </c>
      <c r="D231" s="4" t="s">
        <v>56</v>
      </c>
      <c r="E231" s="91" t="s">
        <v>517</v>
      </c>
      <c r="F231" s="91"/>
      <c r="G231" s="65">
        <v>13000</v>
      </c>
    </row>
    <row r="232" spans="1:9" ht="26" hidden="1" x14ac:dyDescent="0.3">
      <c r="A232" s="69">
        <v>223</v>
      </c>
      <c r="B232" s="57">
        <v>502</v>
      </c>
      <c r="C232" s="2" t="s">
        <v>277</v>
      </c>
      <c r="D232" s="2"/>
      <c r="E232" s="85" t="s">
        <v>113</v>
      </c>
      <c r="F232" s="85"/>
      <c r="G232" s="29">
        <f>G233</f>
        <v>7793.8</v>
      </c>
    </row>
    <row r="233" spans="1:9" ht="13" hidden="1" x14ac:dyDescent="0.3">
      <c r="A233" s="69">
        <v>224</v>
      </c>
      <c r="B233" s="57">
        <v>502</v>
      </c>
      <c r="C233" s="2" t="s">
        <v>325</v>
      </c>
      <c r="D233" s="2"/>
      <c r="E233" s="85" t="s">
        <v>114</v>
      </c>
      <c r="F233" s="85"/>
      <c r="G233" s="29">
        <f>G234+G235</f>
        <v>7793.8</v>
      </c>
    </row>
    <row r="234" spans="1:9" ht="26" hidden="1" x14ac:dyDescent="0.25">
      <c r="A234" s="69">
        <v>225</v>
      </c>
      <c r="B234" s="58">
        <v>502</v>
      </c>
      <c r="C234" s="4" t="s">
        <v>325</v>
      </c>
      <c r="D234" s="4" t="s">
        <v>78</v>
      </c>
      <c r="E234" s="91" t="s">
        <v>77</v>
      </c>
      <c r="F234" s="91"/>
      <c r="G234" s="65">
        <v>761</v>
      </c>
    </row>
    <row r="235" spans="1:9" ht="13" hidden="1" x14ac:dyDescent="0.25">
      <c r="A235" s="69">
        <v>226</v>
      </c>
      <c r="B235" s="58">
        <v>502</v>
      </c>
      <c r="C235" s="4" t="s">
        <v>325</v>
      </c>
      <c r="D235" s="4" t="s">
        <v>58</v>
      </c>
      <c r="E235" s="91" t="s">
        <v>443</v>
      </c>
      <c r="F235" s="91"/>
      <c r="G235" s="65">
        <v>7032.8</v>
      </c>
    </row>
    <row r="236" spans="1:9" s="21" customFormat="1" ht="26" hidden="1" x14ac:dyDescent="0.3">
      <c r="A236" s="69">
        <v>227</v>
      </c>
      <c r="B236" s="57">
        <v>502</v>
      </c>
      <c r="C236" s="33" t="s">
        <v>244</v>
      </c>
      <c r="D236" s="2"/>
      <c r="E236" s="85" t="s">
        <v>243</v>
      </c>
      <c r="F236" s="85"/>
      <c r="G236" s="29">
        <f>G237+G239</f>
        <v>4050</v>
      </c>
    </row>
    <row r="237" spans="1:9" s="21" customFormat="1" ht="26" hidden="1" x14ac:dyDescent="0.3">
      <c r="A237" s="69">
        <v>228</v>
      </c>
      <c r="B237" s="57">
        <v>502</v>
      </c>
      <c r="C237" s="33" t="s">
        <v>338</v>
      </c>
      <c r="D237" s="2"/>
      <c r="E237" s="85" t="s">
        <v>337</v>
      </c>
      <c r="F237" s="85"/>
      <c r="G237" s="29">
        <f>G238</f>
        <v>50</v>
      </c>
    </row>
    <row r="238" spans="1:9" s="21" customFormat="1" ht="26" hidden="1" x14ac:dyDescent="0.3">
      <c r="A238" s="69">
        <v>229</v>
      </c>
      <c r="B238" s="58">
        <v>502</v>
      </c>
      <c r="C238" s="55" t="s">
        <v>338</v>
      </c>
      <c r="D238" s="4">
        <v>240</v>
      </c>
      <c r="E238" s="91" t="s">
        <v>77</v>
      </c>
      <c r="F238" s="91"/>
      <c r="G238" s="65">
        <v>50</v>
      </c>
    </row>
    <row r="239" spans="1:9" s="21" customFormat="1" ht="16.5" hidden="1" customHeight="1" x14ac:dyDescent="0.3">
      <c r="A239" s="69">
        <v>230</v>
      </c>
      <c r="B239" s="57">
        <v>502</v>
      </c>
      <c r="C239" s="33" t="s">
        <v>393</v>
      </c>
      <c r="D239" s="2"/>
      <c r="E239" s="92" t="s">
        <v>394</v>
      </c>
      <c r="F239" s="92"/>
      <c r="G239" s="29">
        <f>G240</f>
        <v>4000</v>
      </c>
    </row>
    <row r="240" spans="1:9" s="21" customFormat="1" ht="16.5" hidden="1" customHeight="1" x14ac:dyDescent="0.3">
      <c r="A240" s="69">
        <v>231</v>
      </c>
      <c r="B240" s="58">
        <v>502</v>
      </c>
      <c r="C240" s="55" t="s">
        <v>393</v>
      </c>
      <c r="D240" s="4" t="s">
        <v>53</v>
      </c>
      <c r="E240" s="93" t="s">
        <v>54</v>
      </c>
      <c r="F240" s="93"/>
      <c r="G240" s="65">
        <v>4000</v>
      </c>
    </row>
    <row r="241" spans="1:9" s="21" customFormat="1" ht="16.5" hidden="1" customHeight="1" x14ac:dyDescent="0.3">
      <c r="A241" s="69">
        <v>232</v>
      </c>
      <c r="B241" s="87">
        <v>502</v>
      </c>
      <c r="C241" s="2" t="s">
        <v>189</v>
      </c>
      <c r="D241" s="2"/>
      <c r="E241" s="85" t="s">
        <v>156</v>
      </c>
      <c r="F241" s="85"/>
      <c r="G241" s="29">
        <f>G242</f>
        <v>80.400000000000006</v>
      </c>
    </row>
    <row r="242" spans="1:9" s="21" customFormat="1" ht="16.5" hidden="1" customHeight="1" x14ac:dyDescent="0.3">
      <c r="A242" s="69">
        <v>233</v>
      </c>
      <c r="B242" s="57">
        <v>502</v>
      </c>
      <c r="C242" s="2" t="s">
        <v>363</v>
      </c>
      <c r="D242" s="2"/>
      <c r="E242" s="85" t="s">
        <v>364</v>
      </c>
      <c r="F242" s="85"/>
      <c r="G242" s="29">
        <f>G243</f>
        <v>80.400000000000006</v>
      </c>
    </row>
    <row r="243" spans="1:9" s="21" customFormat="1" ht="16.5" hidden="1" customHeight="1" x14ac:dyDescent="0.3">
      <c r="A243" s="69">
        <v>234</v>
      </c>
      <c r="B243" s="58">
        <v>502</v>
      </c>
      <c r="C243" s="4" t="s">
        <v>363</v>
      </c>
      <c r="D243" s="4">
        <v>240</v>
      </c>
      <c r="E243" s="91" t="s">
        <v>77</v>
      </c>
      <c r="F243" s="91"/>
      <c r="G243" s="65">
        <v>80.400000000000006</v>
      </c>
    </row>
    <row r="244" spans="1:9" ht="15" customHeight="1" x14ac:dyDescent="0.3">
      <c r="A244" s="69">
        <v>235</v>
      </c>
      <c r="B244" s="57">
        <v>503</v>
      </c>
      <c r="C244" s="2"/>
      <c r="D244" s="2"/>
      <c r="E244" s="85" t="s">
        <v>16</v>
      </c>
      <c r="F244" s="115">
        <v>62437.3</v>
      </c>
      <c r="G244" s="29">
        <f>G258+G245</f>
        <v>39718</v>
      </c>
      <c r="H244" s="81">
        <f>G244-F244</f>
        <v>-22719.300000000003</v>
      </c>
      <c r="I244" s="120">
        <f>G244/F244*100</f>
        <v>63.612616176548308</v>
      </c>
    </row>
    <row r="245" spans="1:9" s="21" customFormat="1" ht="39" hidden="1" x14ac:dyDescent="0.3">
      <c r="A245" s="69">
        <v>236</v>
      </c>
      <c r="B245" s="57">
        <v>503</v>
      </c>
      <c r="C245" s="2" t="s">
        <v>351</v>
      </c>
      <c r="D245" s="2"/>
      <c r="E245" s="85" t="s">
        <v>479</v>
      </c>
      <c r="F245" s="85"/>
      <c r="G245" s="29">
        <f>G246+G248+G250+G252+G254+G256</f>
        <v>38563</v>
      </c>
    </row>
    <row r="246" spans="1:9" s="21" customFormat="1" ht="26" hidden="1" x14ac:dyDescent="0.3">
      <c r="A246" s="69">
        <v>237</v>
      </c>
      <c r="B246" s="57">
        <v>503</v>
      </c>
      <c r="C246" s="33" t="s">
        <v>350</v>
      </c>
      <c r="D246" s="2"/>
      <c r="E246" s="92" t="s">
        <v>357</v>
      </c>
      <c r="F246" s="92"/>
      <c r="G246" s="29">
        <f>G247</f>
        <v>110.4</v>
      </c>
    </row>
    <row r="247" spans="1:9" ht="26" hidden="1" x14ac:dyDescent="0.25">
      <c r="A247" s="69">
        <v>238</v>
      </c>
      <c r="B247" s="58">
        <v>503</v>
      </c>
      <c r="C247" s="4" t="s">
        <v>350</v>
      </c>
      <c r="D247" s="4" t="s">
        <v>78</v>
      </c>
      <c r="E247" s="91" t="s">
        <v>77</v>
      </c>
      <c r="F247" s="91"/>
      <c r="G247" s="65">
        <v>110.4</v>
      </c>
    </row>
    <row r="248" spans="1:9" s="21" customFormat="1" ht="26" hidden="1" x14ac:dyDescent="0.3">
      <c r="A248" s="69">
        <v>239</v>
      </c>
      <c r="B248" s="57">
        <v>503</v>
      </c>
      <c r="C248" s="33" t="s">
        <v>352</v>
      </c>
      <c r="D248" s="2"/>
      <c r="E248" s="92" t="s">
        <v>438</v>
      </c>
      <c r="F248" s="92"/>
      <c r="G248" s="29">
        <f>G249</f>
        <v>13795</v>
      </c>
    </row>
    <row r="249" spans="1:9" s="21" customFormat="1" ht="26" hidden="1" x14ac:dyDescent="0.3">
      <c r="A249" s="69">
        <v>240</v>
      </c>
      <c r="B249" s="58">
        <v>503</v>
      </c>
      <c r="C249" s="55" t="s">
        <v>352</v>
      </c>
      <c r="D249" s="4" t="s">
        <v>78</v>
      </c>
      <c r="E249" s="91" t="s">
        <v>77</v>
      </c>
      <c r="F249" s="91"/>
      <c r="G249" s="65">
        <f>8795+5000</f>
        <v>13795</v>
      </c>
    </row>
    <row r="250" spans="1:9" ht="39" hidden="1" x14ac:dyDescent="0.3">
      <c r="A250" s="69">
        <v>241</v>
      </c>
      <c r="B250" s="57">
        <v>503</v>
      </c>
      <c r="C250" s="2" t="s">
        <v>466</v>
      </c>
      <c r="D250" s="2"/>
      <c r="E250" s="85" t="s">
        <v>475</v>
      </c>
      <c r="F250" s="85"/>
      <c r="G250" s="29">
        <f>G251</f>
        <v>5616</v>
      </c>
    </row>
    <row r="251" spans="1:9" ht="26" hidden="1" x14ac:dyDescent="0.25">
      <c r="A251" s="69">
        <v>242</v>
      </c>
      <c r="B251" s="58">
        <v>503</v>
      </c>
      <c r="C251" s="4" t="s">
        <v>466</v>
      </c>
      <c r="D251" s="4" t="s">
        <v>78</v>
      </c>
      <c r="E251" s="91" t="s">
        <v>77</v>
      </c>
      <c r="F251" s="91"/>
      <c r="G251" s="65">
        <v>5616</v>
      </c>
    </row>
    <row r="252" spans="1:9" s="21" customFormat="1" ht="39" hidden="1" x14ac:dyDescent="0.3">
      <c r="A252" s="69">
        <v>243</v>
      </c>
      <c r="B252" s="57">
        <v>503</v>
      </c>
      <c r="C252" s="2" t="s">
        <v>467</v>
      </c>
      <c r="D252" s="2"/>
      <c r="E252" s="85" t="s">
        <v>468</v>
      </c>
      <c r="F252" s="85"/>
      <c r="G252" s="29">
        <f>G253</f>
        <v>16119.1</v>
      </c>
    </row>
    <row r="253" spans="1:9" s="21" customFormat="1" ht="26" hidden="1" x14ac:dyDescent="0.3">
      <c r="A253" s="69">
        <v>244</v>
      </c>
      <c r="B253" s="58">
        <v>503</v>
      </c>
      <c r="C253" s="4" t="s">
        <v>467</v>
      </c>
      <c r="D253" s="4">
        <v>240</v>
      </c>
      <c r="E253" s="91" t="s">
        <v>77</v>
      </c>
      <c r="F253" s="91"/>
      <c r="G253" s="65">
        <f>14119.1+2000</f>
        <v>16119.1</v>
      </c>
    </row>
    <row r="254" spans="1:9" s="21" customFormat="1" ht="26" hidden="1" x14ac:dyDescent="0.3">
      <c r="A254" s="69">
        <v>245</v>
      </c>
      <c r="B254" s="57">
        <v>503</v>
      </c>
      <c r="C254" s="2" t="s">
        <v>470</v>
      </c>
      <c r="D254" s="2"/>
      <c r="E254" s="85" t="s">
        <v>469</v>
      </c>
      <c r="F254" s="85"/>
      <c r="G254" s="29">
        <f>G255</f>
        <v>889.5</v>
      </c>
    </row>
    <row r="255" spans="1:9" ht="26" hidden="1" x14ac:dyDescent="0.25">
      <c r="A255" s="69">
        <v>246</v>
      </c>
      <c r="B255" s="58">
        <v>503</v>
      </c>
      <c r="C255" s="4" t="s">
        <v>470</v>
      </c>
      <c r="D255" s="4">
        <v>240</v>
      </c>
      <c r="E255" s="91" t="s">
        <v>77</v>
      </c>
      <c r="F255" s="91"/>
      <c r="G255" s="65">
        <v>889.5</v>
      </c>
    </row>
    <row r="256" spans="1:9" ht="39" hidden="1" x14ac:dyDescent="0.3">
      <c r="A256" s="69">
        <v>247</v>
      </c>
      <c r="B256" s="57">
        <v>503</v>
      </c>
      <c r="C256" s="2" t="s">
        <v>471</v>
      </c>
      <c r="D256" s="2"/>
      <c r="E256" s="85" t="s">
        <v>480</v>
      </c>
      <c r="F256" s="85"/>
      <c r="G256" s="29">
        <f>G257</f>
        <v>2033</v>
      </c>
    </row>
    <row r="257" spans="1:9" ht="27" hidden="1" customHeight="1" x14ac:dyDescent="0.25">
      <c r="A257" s="69">
        <v>248</v>
      </c>
      <c r="B257" s="58">
        <v>503</v>
      </c>
      <c r="C257" s="4" t="s">
        <v>471</v>
      </c>
      <c r="D257" s="4">
        <v>240</v>
      </c>
      <c r="E257" s="91" t="s">
        <v>77</v>
      </c>
      <c r="F257" s="91"/>
      <c r="G257" s="65">
        <v>2033</v>
      </c>
    </row>
    <row r="258" spans="1:9" s="21" customFormat="1" ht="15" hidden="1" customHeight="1" x14ac:dyDescent="0.3">
      <c r="A258" s="69">
        <v>249</v>
      </c>
      <c r="B258" s="57">
        <v>503</v>
      </c>
      <c r="C258" s="2" t="s">
        <v>189</v>
      </c>
      <c r="D258" s="2"/>
      <c r="E258" s="85" t="s">
        <v>156</v>
      </c>
      <c r="F258" s="85"/>
      <c r="G258" s="29">
        <f>G261+G259</f>
        <v>1155</v>
      </c>
    </row>
    <row r="259" spans="1:9" s="21" customFormat="1" ht="26" hidden="1" x14ac:dyDescent="0.3">
      <c r="A259" s="69">
        <v>250</v>
      </c>
      <c r="B259" s="87">
        <v>503</v>
      </c>
      <c r="C259" s="10" t="s">
        <v>391</v>
      </c>
      <c r="D259" s="4"/>
      <c r="E259" s="85" t="s">
        <v>392</v>
      </c>
      <c r="F259" s="85"/>
      <c r="G259" s="29">
        <f>G260</f>
        <v>1000</v>
      </c>
    </row>
    <row r="260" spans="1:9" s="21" customFormat="1" ht="15" hidden="1" customHeight="1" x14ac:dyDescent="0.3">
      <c r="A260" s="69">
        <v>251</v>
      </c>
      <c r="B260" s="88">
        <v>503</v>
      </c>
      <c r="C260" s="12" t="s">
        <v>391</v>
      </c>
      <c r="D260" s="4" t="s">
        <v>51</v>
      </c>
      <c r="E260" s="91" t="s">
        <v>52</v>
      </c>
      <c r="F260" s="91"/>
      <c r="G260" s="65">
        <v>1000</v>
      </c>
    </row>
    <row r="261" spans="1:9" s="21" customFormat="1" ht="18.75" hidden="1" customHeight="1" x14ac:dyDescent="0.3">
      <c r="A261" s="69">
        <v>252</v>
      </c>
      <c r="B261" s="57">
        <v>503</v>
      </c>
      <c r="C261" s="33" t="s">
        <v>340</v>
      </c>
      <c r="D261" s="2"/>
      <c r="E261" s="92" t="s">
        <v>339</v>
      </c>
      <c r="F261" s="92"/>
      <c r="G261" s="29">
        <f>G262</f>
        <v>155</v>
      </c>
    </row>
    <row r="262" spans="1:9" ht="26" hidden="1" x14ac:dyDescent="0.25">
      <c r="A262" s="69">
        <v>253</v>
      </c>
      <c r="B262" s="58">
        <v>503</v>
      </c>
      <c r="C262" s="55" t="s">
        <v>340</v>
      </c>
      <c r="D262" s="4">
        <v>240</v>
      </c>
      <c r="E262" s="91" t="s">
        <v>77</v>
      </c>
      <c r="F262" s="91"/>
      <c r="G262" s="65">
        <v>155</v>
      </c>
    </row>
    <row r="263" spans="1:9" ht="13" x14ac:dyDescent="0.3">
      <c r="A263" s="69">
        <v>254</v>
      </c>
      <c r="B263" s="57">
        <v>505</v>
      </c>
      <c r="C263" s="2"/>
      <c r="D263" s="2"/>
      <c r="E263" s="85" t="s">
        <v>17</v>
      </c>
      <c r="F263" s="115">
        <v>27569.7</v>
      </c>
      <c r="G263" s="29">
        <f>G264+G274</f>
        <v>27446.000000000004</v>
      </c>
      <c r="H263" s="81">
        <f>G263-F263</f>
        <v>-123.69999999999709</v>
      </c>
      <c r="I263" s="120">
        <f>G263/F263*100</f>
        <v>99.551319020518918</v>
      </c>
    </row>
    <row r="264" spans="1:9" ht="39" hidden="1" x14ac:dyDescent="0.3">
      <c r="A264" s="69">
        <v>255</v>
      </c>
      <c r="B264" s="57">
        <v>505</v>
      </c>
      <c r="C264" s="2" t="s">
        <v>201</v>
      </c>
      <c r="D264" s="2"/>
      <c r="E264" s="85" t="s">
        <v>406</v>
      </c>
      <c r="F264" s="85"/>
      <c r="G264" s="29">
        <f>G270+G265</f>
        <v>27392.200000000004</v>
      </c>
    </row>
    <row r="265" spans="1:9" ht="39" hidden="1" x14ac:dyDescent="0.3">
      <c r="A265" s="69">
        <v>256</v>
      </c>
      <c r="B265" s="57">
        <v>505</v>
      </c>
      <c r="C265" s="2" t="s">
        <v>200</v>
      </c>
      <c r="D265" s="2"/>
      <c r="E265" s="85" t="s">
        <v>318</v>
      </c>
      <c r="F265" s="85"/>
      <c r="G265" s="29">
        <f>G266</f>
        <v>17646.000000000004</v>
      </c>
    </row>
    <row r="266" spans="1:9" ht="52" hidden="1" x14ac:dyDescent="0.3">
      <c r="A266" s="69">
        <v>257</v>
      </c>
      <c r="B266" s="57">
        <v>505</v>
      </c>
      <c r="C266" s="2" t="s">
        <v>199</v>
      </c>
      <c r="D266" s="2"/>
      <c r="E266" s="85" t="s">
        <v>198</v>
      </c>
      <c r="F266" s="85"/>
      <c r="G266" s="29">
        <f>G269+G267+G268</f>
        <v>17646.000000000004</v>
      </c>
    </row>
    <row r="267" spans="1:9" ht="13" hidden="1" x14ac:dyDescent="0.25">
      <c r="A267" s="69">
        <v>258</v>
      </c>
      <c r="B267" s="58">
        <v>505</v>
      </c>
      <c r="C267" s="4" t="s">
        <v>199</v>
      </c>
      <c r="D267" s="4" t="s">
        <v>44</v>
      </c>
      <c r="E267" s="91" t="s">
        <v>45</v>
      </c>
      <c r="F267" s="91"/>
      <c r="G267" s="71">
        <v>352.2</v>
      </c>
    </row>
    <row r="268" spans="1:9" ht="26" hidden="1" x14ac:dyDescent="0.25">
      <c r="A268" s="69">
        <v>259</v>
      </c>
      <c r="B268" s="58">
        <v>505</v>
      </c>
      <c r="C268" s="4" t="s">
        <v>199</v>
      </c>
      <c r="D268" s="4">
        <v>240</v>
      </c>
      <c r="E268" s="91" t="s">
        <v>77</v>
      </c>
      <c r="F268" s="91"/>
      <c r="G268" s="71">
        <v>79.400000000000006</v>
      </c>
    </row>
    <row r="269" spans="1:9" ht="27" hidden="1" customHeight="1" x14ac:dyDescent="0.25">
      <c r="A269" s="69">
        <v>260</v>
      </c>
      <c r="B269" s="58">
        <v>505</v>
      </c>
      <c r="C269" s="4" t="s">
        <v>199</v>
      </c>
      <c r="D269" s="4" t="s">
        <v>56</v>
      </c>
      <c r="E269" s="91" t="s">
        <v>517</v>
      </c>
      <c r="F269" s="91"/>
      <c r="G269" s="71">
        <v>17214.400000000001</v>
      </c>
    </row>
    <row r="270" spans="1:9" ht="52" hidden="1" x14ac:dyDescent="0.3">
      <c r="A270" s="69">
        <v>261</v>
      </c>
      <c r="B270" s="57">
        <v>505</v>
      </c>
      <c r="C270" s="2" t="s">
        <v>278</v>
      </c>
      <c r="D270" s="2"/>
      <c r="E270" s="85" t="s">
        <v>407</v>
      </c>
      <c r="F270" s="85"/>
      <c r="G270" s="29">
        <f>G271</f>
        <v>9746.2000000000007</v>
      </c>
    </row>
    <row r="271" spans="1:9" ht="26" hidden="1" x14ac:dyDescent="0.3">
      <c r="A271" s="69">
        <v>262</v>
      </c>
      <c r="B271" s="57">
        <v>505</v>
      </c>
      <c r="C271" s="2" t="s">
        <v>319</v>
      </c>
      <c r="D271" s="2"/>
      <c r="E271" s="85" t="s">
        <v>115</v>
      </c>
      <c r="F271" s="85"/>
      <c r="G271" s="29">
        <f>G272+G273</f>
        <v>9746.2000000000007</v>
      </c>
    </row>
    <row r="272" spans="1:9" ht="13" hidden="1" x14ac:dyDescent="0.25">
      <c r="A272" s="69">
        <v>263</v>
      </c>
      <c r="B272" s="58">
        <v>505</v>
      </c>
      <c r="C272" s="4" t="s">
        <v>319</v>
      </c>
      <c r="D272" s="4" t="s">
        <v>44</v>
      </c>
      <c r="E272" s="91" t="s">
        <v>45</v>
      </c>
      <c r="F272" s="91"/>
      <c r="G272" s="65">
        <v>9716.2000000000007</v>
      </c>
    </row>
    <row r="273" spans="1:9" ht="26" hidden="1" x14ac:dyDescent="0.25">
      <c r="A273" s="69">
        <v>264</v>
      </c>
      <c r="B273" s="58">
        <v>505</v>
      </c>
      <c r="C273" s="4" t="s">
        <v>319</v>
      </c>
      <c r="D273" s="4">
        <v>240</v>
      </c>
      <c r="E273" s="91" t="s">
        <v>77</v>
      </c>
      <c r="F273" s="91"/>
      <c r="G273" s="65">
        <v>30</v>
      </c>
    </row>
    <row r="274" spans="1:9" ht="13" hidden="1" x14ac:dyDescent="0.3">
      <c r="A274" s="69">
        <v>265</v>
      </c>
      <c r="B274" s="100">
        <v>505</v>
      </c>
      <c r="C274" s="96" t="s">
        <v>189</v>
      </c>
      <c r="D274" s="96"/>
      <c r="E274" s="102" t="s">
        <v>156</v>
      </c>
      <c r="F274" s="102"/>
      <c r="G274" s="29">
        <f>G275</f>
        <v>53.8</v>
      </c>
    </row>
    <row r="275" spans="1:9" ht="26" hidden="1" x14ac:dyDescent="0.3">
      <c r="A275" s="69">
        <v>266</v>
      </c>
      <c r="B275" s="100">
        <v>505</v>
      </c>
      <c r="C275" s="98" t="s">
        <v>444</v>
      </c>
      <c r="D275" s="96"/>
      <c r="E275" s="104" t="s">
        <v>445</v>
      </c>
      <c r="F275" s="104"/>
      <c r="G275" s="29">
        <f>G276</f>
        <v>53.8</v>
      </c>
    </row>
    <row r="276" spans="1:9" ht="26" hidden="1" x14ac:dyDescent="0.25">
      <c r="A276" s="69">
        <v>267</v>
      </c>
      <c r="B276" s="101">
        <v>505</v>
      </c>
      <c r="C276" s="99" t="s">
        <v>444</v>
      </c>
      <c r="D276" s="97">
        <v>240</v>
      </c>
      <c r="E276" s="103" t="s">
        <v>77</v>
      </c>
      <c r="F276" s="103"/>
      <c r="G276" s="65">
        <v>53.8</v>
      </c>
    </row>
    <row r="277" spans="1:9" ht="15" x14ac:dyDescent="0.3">
      <c r="A277" s="69">
        <v>268</v>
      </c>
      <c r="B277" s="57">
        <v>600</v>
      </c>
      <c r="C277" s="2"/>
      <c r="D277" s="2"/>
      <c r="E277" s="90" t="s">
        <v>18</v>
      </c>
      <c r="F277" s="114">
        <v>1777</v>
      </c>
      <c r="G277" s="29">
        <f>G278+G283</f>
        <v>1543</v>
      </c>
      <c r="H277" s="81">
        <f>G277-F277</f>
        <v>-234</v>
      </c>
      <c r="I277" s="120">
        <f>G277/F277*100</f>
        <v>86.831738885762519</v>
      </c>
    </row>
    <row r="278" spans="1:9" ht="26" x14ac:dyDescent="0.3">
      <c r="A278" s="69">
        <v>269</v>
      </c>
      <c r="B278" s="57">
        <v>603</v>
      </c>
      <c r="C278" s="2"/>
      <c r="D278" s="2"/>
      <c r="E278" s="85" t="s">
        <v>75</v>
      </c>
      <c r="F278" s="115">
        <v>949.2</v>
      </c>
      <c r="G278" s="29">
        <f>G279</f>
        <v>1240</v>
      </c>
      <c r="H278" s="81">
        <f>G278-F278</f>
        <v>290.79999999999995</v>
      </c>
      <c r="I278" s="120">
        <f>G278/F278*100</f>
        <v>130.63632532659079</v>
      </c>
    </row>
    <row r="279" spans="1:9" ht="39" hidden="1" x14ac:dyDescent="0.3">
      <c r="A279" s="69">
        <v>270</v>
      </c>
      <c r="B279" s="57">
        <v>603</v>
      </c>
      <c r="C279" s="33" t="s">
        <v>232</v>
      </c>
      <c r="D279" s="2"/>
      <c r="E279" s="92" t="s">
        <v>403</v>
      </c>
      <c r="F279" s="92"/>
      <c r="G279" s="29">
        <f>G280</f>
        <v>1240</v>
      </c>
    </row>
    <row r="280" spans="1:9" ht="26" hidden="1" x14ac:dyDescent="0.3">
      <c r="A280" s="69">
        <v>271</v>
      </c>
      <c r="B280" s="1">
        <v>603</v>
      </c>
      <c r="C280" s="2" t="s">
        <v>429</v>
      </c>
      <c r="D280" s="2"/>
      <c r="E280" s="85" t="s">
        <v>430</v>
      </c>
      <c r="F280" s="85"/>
      <c r="G280" s="29">
        <f>G281</f>
        <v>1240</v>
      </c>
    </row>
    <row r="281" spans="1:9" ht="15" hidden="1" customHeight="1" x14ac:dyDescent="0.3">
      <c r="A281" s="69">
        <v>272</v>
      </c>
      <c r="B281" s="57">
        <v>603</v>
      </c>
      <c r="C281" s="33" t="s">
        <v>388</v>
      </c>
      <c r="D281" s="2"/>
      <c r="E281" s="92" t="s">
        <v>116</v>
      </c>
      <c r="F281" s="92"/>
      <c r="G281" s="29">
        <f>G282</f>
        <v>1240</v>
      </c>
    </row>
    <row r="282" spans="1:9" ht="26" hidden="1" x14ac:dyDescent="0.25">
      <c r="A282" s="69">
        <v>273</v>
      </c>
      <c r="B282" s="58">
        <v>603</v>
      </c>
      <c r="C282" s="55" t="s">
        <v>388</v>
      </c>
      <c r="D282" s="4">
        <v>240</v>
      </c>
      <c r="E282" s="91" t="s">
        <v>77</v>
      </c>
      <c r="F282" s="91"/>
      <c r="G282" s="65">
        <v>1240</v>
      </c>
    </row>
    <row r="283" spans="1:9" ht="13.5" customHeight="1" x14ac:dyDescent="0.3">
      <c r="A283" s="69">
        <v>274</v>
      </c>
      <c r="B283" s="57">
        <v>605</v>
      </c>
      <c r="C283" s="55"/>
      <c r="D283" s="4"/>
      <c r="E283" s="85" t="s">
        <v>442</v>
      </c>
      <c r="F283" s="115">
        <v>827.8</v>
      </c>
      <c r="G283" s="29">
        <f>G284</f>
        <v>303</v>
      </c>
      <c r="H283" s="81">
        <f>G283-F283</f>
        <v>-524.79999999999995</v>
      </c>
      <c r="I283" s="120">
        <f>G283/F283*100</f>
        <v>36.603044213578158</v>
      </c>
    </row>
    <row r="284" spans="1:9" ht="39" hidden="1" x14ac:dyDescent="0.3">
      <c r="A284" s="69">
        <v>275</v>
      </c>
      <c r="B284" s="57">
        <v>605</v>
      </c>
      <c r="C284" s="33" t="s">
        <v>232</v>
      </c>
      <c r="D284" s="2"/>
      <c r="E284" s="92" t="s">
        <v>403</v>
      </c>
      <c r="F284" s="92"/>
      <c r="G284" s="29">
        <f>G285</f>
        <v>303</v>
      </c>
    </row>
    <row r="285" spans="1:9" ht="26" hidden="1" x14ac:dyDescent="0.3">
      <c r="A285" s="69">
        <v>276</v>
      </c>
      <c r="B285" s="1">
        <v>605</v>
      </c>
      <c r="C285" s="2" t="s">
        <v>429</v>
      </c>
      <c r="D285" s="2"/>
      <c r="E285" s="85" t="s">
        <v>430</v>
      </c>
      <c r="F285" s="85"/>
      <c r="G285" s="29">
        <f>G286+G288+G290+G292</f>
        <v>303</v>
      </c>
    </row>
    <row r="286" spans="1:9" ht="26" hidden="1" x14ac:dyDescent="0.3">
      <c r="A286" s="69">
        <v>277</v>
      </c>
      <c r="B286" s="57">
        <v>605</v>
      </c>
      <c r="C286" s="33" t="s">
        <v>381</v>
      </c>
      <c r="D286" s="2"/>
      <c r="E286" s="92" t="s">
        <v>382</v>
      </c>
      <c r="F286" s="92"/>
      <c r="G286" s="29">
        <f>G287</f>
        <v>120.2</v>
      </c>
    </row>
    <row r="287" spans="1:9" ht="26" hidden="1" x14ac:dyDescent="0.25">
      <c r="A287" s="69">
        <v>278</v>
      </c>
      <c r="B287" s="58">
        <v>605</v>
      </c>
      <c r="C287" s="55" t="s">
        <v>381</v>
      </c>
      <c r="D287" s="4" t="s">
        <v>78</v>
      </c>
      <c r="E287" s="91" t="s">
        <v>77</v>
      </c>
      <c r="F287" s="91"/>
      <c r="G287" s="65">
        <v>120.2</v>
      </c>
    </row>
    <row r="288" spans="1:9" ht="13" hidden="1" x14ac:dyDescent="0.3">
      <c r="A288" s="69">
        <v>279</v>
      </c>
      <c r="B288" s="57">
        <v>605</v>
      </c>
      <c r="C288" s="33" t="s">
        <v>433</v>
      </c>
      <c r="D288" s="4"/>
      <c r="E288" s="85" t="s">
        <v>384</v>
      </c>
      <c r="F288" s="85"/>
      <c r="G288" s="29">
        <f>G289</f>
        <v>52.8</v>
      </c>
    </row>
    <row r="289" spans="1:9" ht="26" hidden="1" x14ac:dyDescent="0.25">
      <c r="A289" s="69">
        <v>280</v>
      </c>
      <c r="B289" s="58">
        <v>605</v>
      </c>
      <c r="C289" s="55" t="s">
        <v>433</v>
      </c>
      <c r="D289" s="4" t="s">
        <v>78</v>
      </c>
      <c r="E289" s="91" t="s">
        <v>77</v>
      </c>
      <c r="F289" s="91"/>
      <c r="G289" s="65">
        <v>52.8</v>
      </c>
    </row>
    <row r="290" spans="1:9" ht="17.25" hidden="1" customHeight="1" x14ac:dyDescent="0.3">
      <c r="A290" s="69">
        <v>281</v>
      </c>
      <c r="B290" s="57">
        <v>605</v>
      </c>
      <c r="C290" s="33" t="s">
        <v>383</v>
      </c>
      <c r="D290" s="4"/>
      <c r="E290" s="85" t="s">
        <v>386</v>
      </c>
      <c r="F290" s="85"/>
      <c r="G290" s="29">
        <f>G291</f>
        <v>80</v>
      </c>
    </row>
    <row r="291" spans="1:9" ht="17.25" hidden="1" customHeight="1" x14ac:dyDescent="0.25">
      <c r="A291" s="69">
        <v>282</v>
      </c>
      <c r="B291" s="58">
        <v>605</v>
      </c>
      <c r="C291" s="55" t="s">
        <v>383</v>
      </c>
      <c r="D291" s="4" t="s">
        <v>78</v>
      </c>
      <c r="E291" s="91" t="s">
        <v>77</v>
      </c>
      <c r="F291" s="91"/>
      <c r="G291" s="65">
        <v>80</v>
      </c>
    </row>
    <row r="292" spans="1:9" s="21" customFormat="1" ht="13" hidden="1" x14ac:dyDescent="0.3">
      <c r="A292" s="69">
        <v>283</v>
      </c>
      <c r="B292" s="57">
        <v>605</v>
      </c>
      <c r="C292" s="33" t="s">
        <v>385</v>
      </c>
      <c r="D292" s="2"/>
      <c r="E292" s="92" t="s">
        <v>353</v>
      </c>
      <c r="F292" s="92"/>
      <c r="G292" s="29">
        <f>G293</f>
        <v>50</v>
      </c>
    </row>
    <row r="293" spans="1:9" ht="26" hidden="1" x14ac:dyDescent="0.25">
      <c r="A293" s="69">
        <v>284</v>
      </c>
      <c r="B293" s="58">
        <v>605</v>
      </c>
      <c r="C293" s="55" t="s">
        <v>385</v>
      </c>
      <c r="D293" s="4">
        <v>240</v>
      </c>
      <c r="E293" s="91" t="s">
        <v>77</v>
      </c>
      <c r="F293" s="91"/>
      <c r="G293" s="65">
        <v>50</v>
      </c>
    </row>
    <row r="294" spans="1:9" ht="15.75" customHeight="1" x14ac:dyDescent="0.3">
      <c r="A294" s="69">
        <v>285</v>
      </c>
      <c r="B294" s="57">
        <v>700</v>
      </c>
      <c r="C294" s="2"/>
      <c r="D294" s="2"/>
      <c r="E294" s="90" t="s">
        <v>19</v>
      </c>
      <c r="F294" s="114">
        <v>718897.8</v>
      </c>
      <c r="G294" s="29">
        <f>G295+G323+G365+G380+G352</f>
        <v>744848.5</v>
      </c>
      <c r="H294" s="81">
        <f>G294-F294</f>
        <v>25950.699999999953</v>
      </c>
      <c r="I294" s="120">
        <f>G294/F294*100</f>
        <v>103.60978987555671</v>
      </c>
    </row>
    <row r="295" spans="1:9" ht="13" x14ac:dyDescent="0.3">
      <c r="A295" s="69">
        <v>286</v>
      </c>
      <c r="B295" s="57">
        <v>701</v>
      </c>
      <c r="C295" s="2"/>
      <c r="D295" s="2"/>
      <c r="E295" s="85" t="s">
        <v>20</v>
      </c>
      <c r="F295" s="115">
        <v>245647.3</v>
      </c>
      <c r="G295" s="29">
        <f>G296+G320</f>
        <v>259587.69999999998</v>
      </c>
      <c r="H295" s="81">
        <f>G295-F295</f>
        <v>13940.399999999994</v>
      </c>
      <c r="I295" s="120">
        <f>G295/F295*100</f>
        <v>105.67496569268215</v>
      </c>
    </row>
    <row r="296" spans="1:9" ht="39" hidden="1" x14ac:dyDescent="0.3">
      <c r="A296" s="69">
        <v>287</v>
      </c>
      <c r="B296" s="57">
        <v>701</v>
      </c>
      <c r="C296" s="2" t="s">
        <v>279</v>
      </c>
      <c r="D296" s="2"/>
      <c r="E296" s="85" t="s">
        <v>472</v>
      </c>
      <c r="F296" s="85"/>
      <c r="G296" s="29">
        <f>G297+G317+G308</f>
        <v>255587.69999999998</v>
      </c>
    </row>
    <row r="297" spans="1:9" ht="26" hidden="1" x14ac:dyDescent="0.3">
      <c r="A297" s="69">
        <v>288</v>
      </c>
      <c r="B297" s="57">
        <v>701</v>
      </c>
      <c r="C297" s="2" t="s">
        <v>280</v>
      </c>
      <c r="D297" s="2"/>
      <c r="E297" s="85" t="s">
        <v>119</v>
      </c>
      <c r="F297" s="85"/>
      <c r="G297" s="29">
        <f>G298+G303+G306+G301</f>
        <v>223344.9</v>
      </c>
    </row>
    <row r="298" spans="1:9" ht="39" hidden="1" x14ac:dyDescent="0.3">
      <c r="A298" s="69">
        <v>289</v>
      </c>
      <c r="B298" s="57">
        <v>701</v>
      </c>
      <c r="C298" s="2" t="s">
        <v>281</v>
      </c>
      <c r="D298" s="2"/>
      <c r="E298" s="85" t="s">
        <v>120</v>
      </c>
      <c r="F298" s="85"/>
      <c r="G298" s="29">
        <f>G299+G300</f>
        <v>88908.9</v>
      </c>
    </row>
    <row r="299" spans="1:9" ht="13" hidden="1" x14ac:dyDescent="0.25">
      <c r="A299" s="69">
        <v>290</v>
      </c>
      <c r="B299" s="58">
        <v>701</v>
      </c>
      <c r="C299" s="4" t="s">
        <v>281</v>
      </c>
      <c r="D299" s="4" t="s">
        <v>90</v>
      </c>
      <c r="E299" s="91" t="s">
        <v>91</v>
      </c>
      <c r="F299" s="91"/>
      <c r="G299" s="65">
        <v>88408.9</v>
      </c>
    </row>
    <row r="300" spans="1:9" ht="13" hidden="1" x14ac:dyDescent="0.25">
      <c r="A300" s="69">
        <v>291</v>
      </c>
      <c r="B300" s="58">
        <v>701</v>
      </c>
      <c r="C300" s="4" t="s">
        <v>281</v>
      </c>
      <c r="D300" s="4" t="s">
        <v>51</v>
      </c>
      <c r="E300" s="91" t="s">
        <v>52</v>
      </c>
      <c r="F300" s="91"/>
      <c r="G300" s="65">
        <v>500</v>
      </c>
    </row>
    <row r="301" spans="1:9" s="21" customFormat="1" ht="13" hidden="1" x14ac:dyDescent="0.3">
      <c r="A301" s="69">
        <v>292</v>
      </c>
      <c r="B301" s="57">
        <v>701</v>
      </c>
      <c r="C301" s="2" t="s">
        <v>282</v>
      </c>
      <c r="D301" s="2"/>
      <c r="E301" s="85" t="s">
        <v>121</v>
      </c>
      <c r="F301" s="85"/>
      <c r="G301" s="29">
        <f>G302</f>
        <v>3150</v>
      </c>
    </row>
    <row r="302" spans="1:9" ht="13" hidden="1" x14ac:dyDescent="0.25">
      <c r="A302" s="69">
        <v>293</v>
      </c>
      <c r="B302" s="58">
        <v>701</v>
      </c>
      <c r="C302" s="4" t="s">
        <v>282</v>
      </c>
      <c r="D302" s="4" t="s">
        <v>90</v>
      </c>
      <c r="E302" s="91" t="s">
        <v>91</v>
      </c>
      <c r="F302" s="91"/>
      <c r="G302" s="65">
        <v>3150</v>
      </c>
    </row>
    <row r="303" spans="1:9" s="21" customFormat="1" ht="65" hidden="1" x14ac:dyDescent="0.3">
      <c r="A303" s="69">
        <v>294</v>
      </c>
      <c r="B303" s="57">
        <v>701</v>
      </c>
      <c r="C303" s="2" t="s">
        <v>202</v>
      </c>
      <c r="D303" s="2"/>
      <c r="E303" s="85" t="s">
        <v>95</v>
      </c>
      <c r="F303" s="85"/>
      <c r="G303" s="29">
        <f>G304+G305</f>
        <v>129366</v>
      </c>
    </row>
    <row r="304" spans="1:9" s="21" customFormat="1" ht="13" hidden="1" x14ac:dyDescent="0.3">
      <c r="A304" s="69">
        <v>295</v>
      </c>
      <c r="B304" s="58">
        <v>701</v>
      </c>
      <c r="C304" s="4" t="s">
        <v>202</v>
      </c>
      <c r="D304" s="4" t="s">
        <v>90</v>
      </c>
      <c r="E304" s="91" t="s">
        <v>91</v>
      </c>
      <c r="F304" s="91"/>
      <c r="G304" s="71">
        <v>125500</v>
      </c>
    </row>
    <row r="305" spans="1:7" s="21" customFormat="1" ht="13" hidden="1" x14ac:dyDescent="0.3">
      <c r="A305" s="69">
        <v>296</v>
      </c>
      <c r="B305" s="58">
        <v>701</v>
      </c>
      <c r="C305" s="4" t="s">
        <v>202</v>
      </c>
      <c r="D305" s="4" t="s">
        <v>51</v>
      </c>
      <c r="E305" s="91" t="s">
        <v>52</v>
      </c>
      <c r="F305" s="91"/>
      <c r="G305" s="71">
        <v>3866</v>
      </c>
    </row>
    <row r="306" spans="1:7" s="21" customFormat="1" ht="65" hidden="1" x14ac:dyDescent="0.3">
      <c r="A306" s="69">
        <v>297</v>
      </c>
      <c r="B306" s="57">
        <v>701</v>
      </c>
      <c r="C306" s="2" t="s">
        <v>203</v>
      </c>
      <c r="D306" s="2"/>
      <c r="E306" s="85" t="s">
        <v>96</v>
      </c>
      <c r="F306" s="85"/>
      <c r="G306" s="29">
        <f>G307</f>
        <v>1920</v>
      </c>
    </row>
    <row r="307" spans="1:7" s="21" customFormat="1" ht="16.5" hidden="1" customHeight="1" x14ac:dyDescent="0.3">
      <c r="A307" s="69">
        <v>298</v>
      </c>
      <c r="B307" s="58">
        <v>701</v>
      </c>
      <c r="C307" s="4" t="s">
        <v>203</v>
      </c>
      <c r="D307" s="4" t="s">
        <v>90</v>
      </c>
      <c r="E307" s="91" t="s">
        <v>91</v>
      </c>
      <c r="F307" s="91"/>
      <c r="G307" s="71">
        <v>1920</v>
      </c>
    </row>
    <row r="308" spans="1:7" s="21" customFormat="1" ht="30.75" hidden="1" customHeight="1" x14ac:dyDescent="0.3">
      <c r="A308" s="69">
        <v>299</v>
      </c>
      <c r="B308" s="57">
        <v>701</v>
      </c>
      <c r="C308" s="2" t="s">
        <v>285</v>
      </c>
      <c r="D308" s="2"/>
      <c r="E308" s="85" t="s">
        <v>122</v>
      </c>
      <c r="F308" s="85"/>
      <c r="G308" s="29">
        <f>G313+G315+G309+G311</f>
        <v>11116.8</v>
      </c>
    </row>
    <row r="309" spans="1:7" s="21" customFormat="1" ht="45" hidden="1" customHeight="1" x14ac:dyDescent="0.3">
      <c r="A309" s="69">
        <v>300</v>
      </c>
      <c r="B309" s="57">
        <v>701</v>
      </c>
      <c r="C309" s="2" t="s">
        <v>286</v>
      </c>
      <c r="D309" s="2"/>
      <c r="E309" s="85" t="s">
        <v>123</v>
      </c>
      <c r="F309" s="85"/>
      <c r="G309" s="29">
        <f>G310</f>
        <v>5050.3999999999996</v>
      </c>
    </row>
    <row r="310" spans="1:7" s="21" customFormat="1" ht="21.75" hidden="1" customHeight="1" x14ac:dyDescent="0.3">
      <c r="A310" s="69">
        <v>301</v>
      </c>
      <c r="B310" s="58">
        <v>701</v>
      </c>
      <c r="C310" s="4" t="s">
        <v>286</v>
      </c>
      <c r="D310" s="4" t="s">
        <v>90</v>
      </c>
      <c r="E310" s="91" t="s">
        <v>91</v>
      </c>
      <c r="F310" s="91"/>
      <c r="G310" s="65">
        <v>5050.3999999999996</v>
      </c>
    </row>
    <row r="311" spans="1:7" s="21" customFormat="1" ht="17.25" hidden="1" customHeight="1" x14ac:dyDescent="0.3">
      <c r="A311" s="69">
        <v>302</v>
      </c>
      <c r="B311" s="57">
        <v>701</v>
      </c>
      <c r="C311" s="2" t="s">
        <v>287</v>
      </c>
      <c r="D311" s="2"/>
      <c r="E311" s="85" t="s">
        <v>124</v>
      </c>
      <c r="F311" s="85"/>
      <c r="G311" s="29">
        <f>G312</f>
        <v>400</v>
      </c>
    </row>
    <row r="312" spans="1:7" s="21" customFormat="1" ht="20.149999999999999" hidden="1" customHeight="1" x14ac:dyDescent="0.3">
      <c r="A312" s="69">
        <v>303</v>
      </c>
      <c r="B312" s="58">
        <v>701</v>
      </c>
      <c r="C312" s="4" t="s">
        <v>287</v>
      </c>
      <c r="D312" s="4" t="s">
        <v>90</v>
      </c>
      <c r="E312" s="91" t="s">
        <v>91</v>
      </c>
      <c r="F312" s="91"/>
      <c r="G312" s="65">
        <v>400</v>
      </c>
    </row>
    <row r="313" spans="1:7" s="21" customFormat="1" ht="93" hidden="1" customHeight="1" x14ac:dyDescent="0.3">
      <c r="A313" s="69">
        <v>304</v>
      </c>
      <c r="B313" s="57">
        <v>701</v>
      </c>
      <c r="C313" s="33" t="s">
        <v>204</v>
      </c>
      <c r="D313" s="2"/>
      <c r="E313" s="92" t="s">
        <v>97</v>
      </c>
      <c r="F313" s="92"/>
      <c r="G313" s="29">
        <f>G314</f>
        <v>5420</v>
      </c>
    </row>
    <row r="314" spans="1:7" s="21" customFormat="1" ht="16.5" hidden="1" customHeight="1" x14ac:dyDescent="0.3">
      <c r="A314" s="69">
        <v>305</v>
      </c>
      <c r="B314" s="58">
        <v>701</v>
      </c>
      <c r="C314" s="4" t="s">
        <v>204</v>
      </c>
      <c r="D314" s="4" t="s">
        <v>90</v>
      </c>
      <c r="E314" s="91" t="s">
        <v>91</v>
      </c>
      <c r="F314" s="91"/>
      <c r="G314" s="71">
        <v>5420</v>
      </c>
    </row>
    <row r="315" spans="1:7" s="21" customFormat="1" ht="108" hidden="1" customHeight="1" x14ac:dyDescent="0.3">
      <c r="A315" s="69">
        <v>306</v>
      </c>
      <c r="B315" s="57">
        <v>701</v>
      </c>
      <c r="C315" s="2" t="s">
        <v>205</v>
      </c>
      <c r="D315" s="2"/>
      <c r="E315" s="92" t="s">
        <v>98</v>
      </c>
      <c r="F315" s="92"/>
      <c r="G315" s="29">
        <f>G316</f>
        <v>246.4</v>
      </c>
    </row>
    <row r="316" spans="1:7" s="21" customFormat="1" ht="24" hidden="1" customHeight="1" x14ac:dyDescent="0.3">
      <c r="A316" s="69">
        <v>307</v>
      </c>
      <c r="B316" s="58">
        <v>701</v>
      </c>
      <c r="C316" s="4" t="s">
        <v>205</v>
      </c>
      <c r="D316" s="4" t="s">
        <v>90</v>
      </c>
      <c r="E316" s="91" t="s">
        <v>91</v>
      </c>
      <c r="F316" s="91"/>
      <c r="G316" s="71">
        <v>246.4</v>
      </c>
    </row>
    <row r="317" spans="1:7" s="21" customFormat="1" ht="37.5" hidden="1" customHeight="1" x14ac:dyDescent="0.3">
      <c r="A317" s="69">
        <v>308</v>
      </c>
      <c r="B317" s="57">
        <v>701</v>
      </c>
      <c r="C317" s="2" t="s">
        <v>283</v>
      </c>
      <c r="D317" s="2"/>
      <c r="E317" s="85" t="s">
        <v>186</v>
      </c>
      <c r="F317" s="85"/>
      <c r="G317" s="29">
        <f>G318</f>
        <v>21126</v>
      </c>
    </row>
    <row r="318" spans="1:7" ht="40.5" hidden="1" customHeight="1" x14ac:dyDescent="0.3">
      <c r="A318" s="69">
        <v>309</v>
      </c>
      <c r="B318" s="57">
        <v>701</v>
      </c>
      <c r="C318" s="2" t="s">
        <v>284</v>
      </c>
      <c r="D318" s="2"/>
      <c r="E318" s="85" t="s">
        <v>448</v>
      </c>
      <c r="F318" s="85"/>
      <c r="G318" s="29">
        <f>G319</f>
        <v>21126</v>
      </c>
    </row>
    <row r="319" spans="1:7" ht="13" hidden="1" x14ac:dyDescent="0.25">
      <c r="A319" s="69">
        <v>310</v>
      </c>
      <c r="B319" s="58">
        <v>701</v>
      </c>
      <c r="C319" s="4" t="s">
        <v>284</v>
      </c>
      <c r="D319" s="4" t="s">
        <v>90</v>
      </c>
      <c r="E319" s="91" t="s">
        <v>91</v>
      </c>
      <c r="F319" s="91"/>
      <c r="G319" s="65">
        <v>21126</v>
      </c>
    </row>
    <row r="320" spans="1:7" ht="39" hidden="1" x14ac:dyDescent="0.3">
      <c r="A320" s="69">
        <v>311</v>
      </c>
      <c r="B320" s="1">
        <v>701</v>
      </c>
      <c r="C320" s="2" t="s">
        <v>439</v>
      </c>
      <c r="D320" s="4"/>
      <c r="E320" s="85" t="s">
        <v>453</v>
      </c>
      <c r="F320" s="85"/>
      <c r="G320" s="29">
        <f>G321</f>
        <v>4000</v>
      </c>
    </row>
    <row r="321" spans="1:9" ht="39" hidden="1" x14ac:dyDescent="0.3">
      <c r="A321" s="69">
        <v>312</v>
      </c>
      <c r="B321" s="1">
        <v>701</v>
      </c>
      <c r="C321" s="2" t="s">
        <v>440</v>
      </c>
      <c r="D321" s="4"/>
      <c r="E321" s="85" t="s">
        <v>456</v>
      </c>
      <c r="F321" s="85"/>
      <c r="G321" s="29">
        <f>G322</f>
        <v>4000</v>
      </c>
    </row>
    <row r="322" spans="1:9" ht="13" hidden="1" x14ac:dyDescent="0.25">
      <c r="A322" s="69">
        <v>313</v>
      </c>
      <c r="B322" s="3">
        <v>701</v>
      </c>
      <c r="C322" s="4" t="s">
        <v>440</v>
      </c>
      <c r="D322" s="4" t="s">
        <v>90</v>
      </c>
      <c r="E322" s="91" t="s">
        <v>91</v>
      </c>
      <c r="F322" s="91"/>
      <c r="G322" s="65">
        <v>4000</v>
      </c>
    </row>
    <row r="323" spans="1:9" ht="13" x14ac:dyDescent="0.3">
      <c r="A323" s="69">
        <v>314</v>
      </c>
      <c r="B323" s="87">
        <v>702</v>
      </c>
      <c r="C323" s="10"/>
      <c r="D323" s="2"/>
      <c r="E323" s="85" t="s">
        <v>21</v>
      </c>
      <c r="F323" s="115">
        <v>394131.20000000001</v>
      </c>
      <c r="G323" s="29">
        <f>G324+G349</f>
        <v>418413.4</v>
      </c>
      <c r="H323" s="81">
        <f>G323-F323</f>
        <v>24282.200000000012</v>
      </c>
      <c r="I323" s="120">
        <f>G323/F323*100</f>
        <v>106.16094336099249</v>
      </c>
    </row>
    <row r="324" spans="1:9" ht="39" hidden="1" x14ac:dyDescent="0.3">
      <c r="A324" s="69">
        <v>315</v>
      </c>
      <c r="B324" s="57">
        <v>702</v>
      </c>
      <c r="C324" s="2" t="s">
        <v>279</v>
      </c>
      <c r="D324" s="2"/>
      <c r="E324" s="85" t="s">
        <v>472</v>
      </c>
      <c r="F324" s="85"/>
      <c r="G324" s="29">
        <f>G325+G339+G346</f>
        <v>405413.4</v>
      </c>
    </row>
    <row r="325" spans="1:9" ht="26" hidden="1" x14ac:dyDescent="0.3">
      <c r="A325" s="69">
        <v>316</v>
      </c>
      <c r="B325" s="57">
        <v>702</v>
      </c>
      <c r="C325" s="2" t="s">
        <v>285</v>
      </c>
      <c r="D325" s="2"/>
      <c r="E325" s="85" t="s">
        <v>122</v>
      </c>
      <c r="F325" s="85"/>
      <c r="G325" s="29">
        <f>G326+G329+G331+G334+G337</f>
        <v>347849.4</v>
      </c>
    </row>
    <row r="326" spans="1:9" ht="39" hidden="1" x14ac:dyDescent="0.3">
      <c r="A326" s="69">
        <v>317</v>
      </c>
      <c r="B326" s="57">
        <v>702</v>
      </c>
      <c r="C326" s="2" t="s">
        <v>286</v>
      </c>
      <c r="D326" s="2"/>
      <c r="E326" s="85" t="s">
        <v>123</v>
      </c>
      <c r="F326" s="85"/>
      <c r="G326" s="29">
        <f>G327+G328</f>
        <v>104834.7</v>
      </c>
    </row>
    <row r="327" spans="1:9" ht="13" hidden="1" x14ac:dyDescent="0.25">
      <c r="A327" s="69">
        <v>318</v>
      </c>
      <c r="B327" s="58">
        <v>702</v>
      </c>
      <c r="C327" s="4" t="s">
        <v>286</v>
      </c>
      <c r="D327" s="4" t="s">
        <v>90</v>
      </c>
      <c r="E327" s="91" t="s">
        <v>91</v>
      </c>
      <c r="F327" s="91"/>
      <c r="G327" s="65">
        <f>102295.7+1039</f>
        <v>103334.7</v>
      </c>
    </row>
    <row r="328" spans="1:9" ht="13" hidden="1" x14ac:dyDescent="0.25">
      <c r="A328" s="69">
        <v>319</v>
      </c>
      <c r="B328" s="58">
        <v>702</v>
      </c>
      <c r="C328" s="4" t="s">
        <v>286</v>
      </c>
      <c r="D328" s="4" t="s">
        <v>51</v>
      </c>
      <c r="E328" s="91" t="s">
        <v>52</v>
      </c>
      <c r="F328" s="91"/>
      <c r="G328" s="65">
        <v>1500</v>
      </c>
    </row>
    <row r="329" spans="1:9" ht="22.5" hidden="1" customHeight="1" x14ac:dyDescent="0.3">
      <c r="A329" s="69">
        <v>320</v>
      </c>
      <c r="B329" s="57">
        <v>702</v>
      </c>
      <c r="C329" s="2" t="s">
        <v>288</v>
      </c>
      <c r="D329" s="2"/>
      <c r="E329" s="5" t="s">
        <v>125</v>
      </c>
      <c r="F329" s="5"/>
      <c r="G329" s="29">
        <f>G330</f>
        <v>3523.7</v>
      </c>
    </row>
    <row r="330" spans="1:9" s="21" customFormat="1" ht="13" hidden="1" x14ac:dyDescent="0.3">
      <c r="A330" s="69">
        <v>321</v>
      </c>
      <c r="B330" s="58">
        <v>702</v>
      </c>
      <c r="C330" s="4" t="s">
        <v>288</v>
      </c>
      <c r="D330" s="4" t="s">
        <v>90</v>
      </c>
      <c r="E330" s="91" t="s">
        <v>91</v>
      </c>
      <c r="F330" s="91"/>
      <c r="G330" s="65">
        <v>3523.7</v>
      </c>
    </row>
    <row r="331" spans="1:9" ht="104" hidden="1" x14ac:dyDescent="0.25">
      <c r="A331" s="69">
        <v>322</v>
      </c>
      <c r="B331" s="57">
        <v>702</v>
      </c>
      <c r="C331" s="33" t="s">
        <v>204</v>
      </c>
      <c r="D331" s="2"/>
      <c r="E331" s="92" t="s">
        <v>97</v>
      </c>
      <c r="F331" s="92"/>
      <c r="G331" s="41">
        <f>G332+G333</f>
        <v>213373</v>
      </c>
    </row>
    <row r="332" spans="1:9" s="21" customFormat="1" ht="13" hidden="1" x14ac:dyDescent="0.3">
      <c r="A332" s="69">
        <v>323</v>
      </c>
      <c r="B332" s="58">
        <v>702</v>
      </c>
      <c r="C332" s="4" t="s">
        <v>204</v>
      </c>
      <c r="D332" s="4" t="s">
        <v>90</v>
      </c>
      <c r="E332" s="91" t="s">
        <v>91</v>
      </c>
      <c r="F332" s="91"/>
      <c r="G332" s="71">
        <v>213120</v>
      </c>
    </row>
    <row r="333" spans="1:9" s="21" customFormat="1" ht="13" hidden="1" x14ac:dyDescent="0.3">
      <c r="A333" s="69">
        <v>324</v>
      </c>
      <c r="B333" s="58">
        <v>702</v>
      </c>
      <c r="C333" s="4" t="s">
        <v>204</v>
      </c>
      <c r="D333" s="4" t="s">
        <v>51</v>
      </c>
      <c r="E333" s="91" t="s">
        <v>52</v>
      </c>
      <c r="F333" s="91"/>
      <c r="G333" s="71">
        <v>253</v>
      </c>
    </row>
    <row r="334" spans="1:9" s="21" customFormat="1" ht="104" hidden="1" x14ac:dyDescent="0.3">
      <c r="A334" s="69">
        <v>325</v>
      </c>
      <c r="B334" s="57">
        <v>702</v>
      </c>
      <c r="C334" s="2" t="s">
        <v>205</v>
      </c>
      <c r="D334" s="2"/>
      <c r="E334" s="92" t="s">
        <v>98</v>
      </c>
      <c r="F334" s="92"/>
      <c r="G334" s="41">
        <f>G335+G336</f>
        <v>9393.6</v>
      </c>
    </row>
    <row r="335" spans="1:9" s="21" customFormat="1" ht="13" hidden="1" x14ac:dyDescent="0.3">
      <c r="A335" s="69">
        <v>326</v>
      </c>
      <c r="B335" s="58">
        <v>702</v>
      </c>
      <c r="C335" s="4" t="s">
        <v>205</v>
      </c>
      <c r="D335" s="4" t="s">
        <v>90</v>
      </c>
      <c r="E335" s="91" t="s">
        <v>91</v>
      </c>
      <c r="F335" s="91"/>
      <c r="G335" s="71">
        <v>9269</v>
      </c>
    </row>
    <row r="336" spans="1:9" s="21" customFormat="1" ht="13" hidden="1" x14ac:dyDescent="0.3">
      <c r="A336" s="69">
        <v>327</v>
      </c>
      <c r="B336" s="58">
        <v>702</v>
      </c>
      <c r="C336" s="4" t="s">
        <v>205</v>
      </c>
      <c r="D336" s="4" t="s">
        <v>51</v>
      </c>
      <c r="E336" s="91" t="s">
        <v>52</v>
      </c>
      <c r="F336" s="91"/>
      <c r="G336" s="71">
        <v>124.6</v>
      </c>
    </row>
    <row r="337" spans="1:9" s="21" customFormat="1" ht="26" hidden="1" x14ac:dyDescent="0.3">
      <c r="A337" s="69">
        <v>328</v>
      </c>
      <c r="B337" s="1">
        <v>702</v>
      </c>
      <c r="C337" s="2" t="s">
        <v>513</v>
      </c>
      <c r="D337" s="2"/>
      <c r="E337" s="111" t="s">
        <v>514</v>
      </c>
      <c r="F337" s="111"/>
      <c r="G337" s="29">
        <f>G338</f>
        <v>16724.400000000001</v>
      </c>
    </row>
    <row r="338" spans="1:9" s="21" customFormat="1" ht="13" hidden="1" x14ac:dyDescent="0.3">
      <c r="A338" s="69">
        <v>329</v>
      </c>
      <c r="B338" s="3">
        <v>702</v>
      </c>
      <c r="C338" s="4" t="s">
        <v>513</v>
      </c>
      <c r="D338" s="4" t="s">
        <v>90</v>
      </c>
      <c r="E338" s="7" t="s">
        <v>91</v>
      </c>
      <c r="F338" s="7"/>
      <c r="G338" s="71">
        <v>16724.400000000001</v>
      </c>
    </row>
    <row r="339" spans="1:9" ht="39" hidden="1" x14ac:dyDescent="0.3">
      <c r="A339" s="69">
        <v>330</v>
      </c>
      <c r="B339" s="57">
        <v>702</v>
      </c>
      <c r="C339" s="2" t="s">
        <v>283</v>
      </c>
      <c r="D339" s="2"/>
      <c r="E339" s="85" t="s">
        <v>186</v>
      </c>
      <c r="F339" s="85"/>
      <c r="G339" s="29">
        <f>G340+G342+G344</f>
        <v>56964</v>
      </c>
    </row>
    <row r="340" spans="1:9" s="21" customFormat="1" ht="44.15" hidden="1" customHeight="1" x14ac:dyDescent="0.3">
      <c r="A340" s="69">
        <v>331</v>
      </c>
      <c r="B340" s="57">
        <v>702</v>
      </c>
      <c r="C340" s="33" t="s">
        <v>284</v>
      </c>
      <c r="D340" s="33"/>
      <c r="E340" s="85" t="s">
        <v>448</v>
      </c>
      <c r="F340" s="85"/>
      <c r="G340" s="29">
        <f>G341</f>
        <v>44900</v>
      </c>
    </row>
    <row r="341" spans="1:9" s="21" customFormat="1" ht="13" hidden="1" x14ac:dyDescent="0.3">
      <c r="A341" s="69">
        <v>332</v>
      </c>
      <c r="B341" s="58">
        <v>702</v>
      </c>
      <c r="C341" s="55" t="s">
        <v>284</v>
      </c>
      <c r="D341" s="4" t="s">
        <v>90</v>
      </c>
      <c r="E341" s="91" t="s">
        <v>91</v>
      </c>
      <c r="F341" s="91"/>
      <c r="G341" s="65">
        <v>44900</v>
      </c>
    </row>
    <row r="342" spans="1:9" s="21" customFormat="1" ht="39" hidden="1" x14ac:dyDescent="0.3">
      <c r="A342" s="69">
        <v>333</v>
      </c>
      <c r="B342" s="57">
        <v>702</v>
      </c>
      <c r="C342" s="33" t="s">
        <v>355</v>
      </c>
      <c r="D342" s="2"/>
      <c r="E342" s="85" t="s">
        <v>374</v>
      </c>
      <c r="F342" s="85"/>
      <c r="G342" s="29">
        <f>G343</f>
        <v>10564</v>
      </c>
    </row>
    <row r="343" spans="1:9" s="66" customFormat="1" ht="13" hidden="1" x14ac:dyDescent="0.25">
      <c r="A343" s="69">
        <v>334</v>
      </c>
      <c r="B343" s="58">
        <v>702</v>
      </c>
      <c r="C343" s="55" t="s">
        <v>355</v>
      </c>
      <c r="D343" s="4" t="s">
        <v>90</v>
      </c>
      <c r="E343" s="91" t="s">
        <v>91</v>
      </c>
      <c r="F343" s="91"/>
      <c r="G343" s="65">
        <v>10564</v>
      </c>
    </row>
    <row r="344" spans="1:9" s="66" customFormat="1" ht="65" hidden="1" x14ac:dyDescent="0.3">
      <c r="A344" s="69">
        <v>335</v>
      </c>
      <c r="B344" s="57">
        <v>702</v>
      </c>
      <c r="C344" s="33" t="s">
        <v>446</v>
      </c>
      <c r="D344" s="2"/>
      <c r="E344" s="85" t="s">
        <v>485</v>
      </c>
      <c r="F344" s="85"/>
      <c r="G344" s="29">
        <f>G345</f>
        <v>1500</v>
      </c>
    </row>
    <row r="345" spans="1:9" s="66" customFormat="1" ht="13" hidden="1" x14ac:dyDescent="0.25">
      <c r="A345" s="69">
        <v>336</v>
      </c>
      <c r="B345" s="58">
        <v>702</v>
      </c>
      <c r="C345" s="55" t="s">
        <v>446</v>
      </c>
      <c r="D345" s="4" t="s">
        <v>90</v>
      </c>
      <c r="E345" s="91" t="s">
        <v>91</v>
      </c>
      <c r="F345" s="91"/>
      <c r="G345" s="65">
        <v>1500</v>
      </c>
    </row>
    <row r="346" spans="1:9" s="20" customFormat="1" ht="26.25" hidden="1" customHeight="1" x14ac:dyDescent="0.3">
      <c r="A346" s="69">
        <v>337</v>
      </c>
      <c r="B346" s="87">
        <v>702</v>
      </c>
      <c r="C346" s="10" t="s">
        <v>463</v>
      </c>
      <c r="D346" s="2"/>
      <c r="E346" s="85" t="s">
        <v>130</v>
      </c>
      <c r="F346" s="85"/>
      <c r="G346" s="29">
        <f>G347</f>
        <v>600</v>
      </c>
    </row>
    <row r="347" spans="1:9" s="21" customFormat="1" ht="39" hidden="1" x14ac:dyDescent="0.3">
      <c r="A347" s="69">
        <v>338</v>
      </c>
      <c r="B347" s="87">
        <v>702</v>
      </c>
      <c r="C347" s="10" t="s">
        <v>460</v>
      </c>
      <c r="D347" s="2"/>
      <c r="E347" s="85" t="s">
        <v>131</v>
      </c>
      <c r="F347" s="85"/>
      <c r="G347" s="29">
        <f>G348</f>
        <v>600</v>
      </c>
    </row>
    <row r="348" spans="1:9" ht="13" hidden="1" x14ac:dyDescent="0.25">
      <c r="A348" s="69">
        <v>339</v>
      </c>
      <c r="B348" s="88">
        <v>702</v>
      </c>
      <c r="C348" s="12" t="s">
        <v>460</v>
      </c>
      <c r="D348" s="4" t="s">
        <v>90</v>
      </c>
      <c r="E348" s="91" t="s">
        <v>91</v>
      </c>
      <c r="F348" s="91"/>
      <c r="G348" s="65">
        <v>600</v>
      </c>
    </row>
    <row r="349" spans="1:9" ht="39" hidden="1" x14ac:dyDescent="0.3">
      <c r="A349" s="69">
        <v>340</v>
      </c>
      <c r="B349" s="1">
        <v>702</v>
      </c>
      <c r="C349" s="2" t="s">
        <v>439</v>
      </c>
      <c r="D349" s="4"/>
      <c r="E349" s="85" t="s">
        <v>453</v>
      </c>
      <c r="F349" s="85"/>
      <c r="G349" s="29">
        <f>G350</f>
        <v>13000</v>
      </c>
    </row>
    <row r="350" spans="1:9" ht="39" hidden="1" x14ac:dyDescent="0.3">
      <c r="A350" s="69">
        <v>341</v>
      </c>
      <c r="B350" s="1">
        <v>702</v>
      </c>
      <c r="C350" s="2" t="s">
        <v>440</v>
      </c>
      <c r="D350" s="4"/>
      <c r="E350" s="85" t="s">
        <v>456</v>
      </c>
      <c r="F350" s="85"/>
      <c r="G350" s="29">
        <f>G351</f>
        <v>13000</v>
      </c>
    </row>
    <row r="351" spans="1:9" ht="13" hidden="1" x14ac:dyDescent="0.25">
      <c r="A351" s="69">
        <v>342</v>
      </c>
      <c r="B351" s="3">
        <v>702</v>
      </c>
      <c r="C351" s="4" t="s">
        <v>440</v>
      </c>
      <c r="D351" s="4" t="s">
        <v>90</v>
      </c>
      <c r="E351" s="91" t="s">
        <v>91</v>
      </c>
      <c r="F351" s="91"/>
      <c r="G351" s="65">
        <v>13000</v>
      </c>
    </row>
    <row r="352" spans="1:9" s="21" customFormat="1" ht="13" x14ac:dyDescent="0.3">
      <c r="A352" s="69">
        <v>343</v>
      </c>
      <c r="B352" s="87">
        <v>703</v>
      </c>
      <c r="C352" s="10"/>
      <c r="D352" s="2"/>
      <c r="E352" s="85" t="s">
        <v>354</v>
      </c>
      <c r="F352" s="115">
        <v>27262.5</v>
      </c>
      <c r="G352" s="29">
        <f>G353</f>
        <v>28805</v>
      </c>
      <c r="H352" s="81">
        <f>G352-F352</f>
        <v>1542.5</v>
      </c>
      <c r="I352" s="120">
        <f>G352/F352*100</f>
        <v>105.65795506648325</v>
      </c>
    </row>
    <row r="353" spans="1:9" s="21" customFormat="1" ht="39" hidden="1" x14ac:dyDescent="0.3">
      <c r="A353" s="69">
        <v>344</v>
      </c>
      <c r="B353" s="87">
        <v>703</v>
      </c>
      <c r="C353" s="2" t="s">
        <v>279</v>
      </c>
      <c r="D353" s="2"/>
      <c r="E353" s="85" t="s">
        <v>472</v>
      </c>
      <c r="F353" s="85"/>
      <c r="G353" s="29">
        <f>G354</f>
        <v>28805</v>
      </c>
    </row>
    <row r="354" spans="1:9" s="21" customFormat="1" ht="39" hidden="1" x14ac:dyDescent="0.3">
      <c r="A354" s="69">
        <v>345</v>
      </c>
      <c r="B354" s="87">
        <v>703</v>
      </c>
      <c r="C354" s="2" t="s">
        <v>290</v>
      </c>
      <c r="D354" s="2"/>
      <c r="E354" s="85" t="s">
        <v>127</v>
      </c>
      <c r="F354" s="85"/>
      <c r="G354" s="29">
        <f>G363+G355+G359+G361</f>
        <v>28805</v>
      </c>
    </row>
    <row r="355" spans="1:9" s="21" customFormat="1" ht="13" hidden="1" x14ac:dyDescent="0.3">
      <c r="A355" s="69">
        <v>346</v>
      </c>
      <c r="B355" s="57">
        <v>703</v>
      </c>
      <c r="C355" s="2" t="s">
        <v>291</v>
      </c>
      <c r="D355" s="2"/>
      <c r="E355" s="85" t="s">
        <v>129</v>
      </c>
      <c r="F355" s="85"/>
      <c r="G355" s="29">
        <f>G356+G357+G358</f>
        <v>17492.7</v>
      </c>
    </row>
    <row r="356" spans="1:9" s="21" customFormat="1" ht="13" hidden="1" x14ac:dyDescent="0.3">
      <c r="A356" s="69">
        <v>347</v>
      </c>
      <c r="B356" s="58">
        <v>703</v>
      </c>
      <c r="C356" s="4" t="s">
        <v>291</v>
      </c>
      <c r="D356" s="4" t="s">
        <v>44</v>
      </c>
      <c r="E356" s="91" t="s">
        <v>45</v>
      </c>
      <c r="F356" s="91"/>
      <c r="G356" s="65">
        <v>3800</v>
      </c>
    </row>
    <row r="357" spans="1:9" s="21" customFormat="1" ht="26" hidden="1" x14ac:dyDescent="0.3">
      <c r="A357" s="69">
        <v>348</v>
      </c>
      <c r="B357" s="58">
        <v>703</v>
      </c>
      <c r="C357" s="4" t="s">
        <v>291</v>
      </c>
      <c r="D357" s="4">
        <v>240</v>
      </c>
      <c r="E357" s="91" t="s">
        <v>77</v>
      </c>
      <c r="F357" s="91"/>
      <c r="G357" s="65">
        <v>178.8</v>
      </c>
    </row>
    <row r="358" spans="1:9" s="21" customFormat="1" ht="13" hidden="1" x14ac:dyDescent="0.3">
      <c r="A358" s="69">
        <v>349</v>
      </c>
      <c r="B358" s="58">
        <v>703</v>
      </c>
      <c r="C358" s="4" t="s">
        <v>291</v>
      </c>
      <c r="D358" s="4" t="s">
        <v>90</v>
      </c>
      <c r="E358" s="91" t="s">
        <v>91</v>
      </c>
      <c r="F358" s="91"/>
      <c r="G358" s="65">
        <v>13513.9</v>
      </c>
    </row>
    <row r="359" spans="1:9" s="21" customFormat="1" ht="39" hidden="1" x14ac:dyDescent="0.3">
      <c r="A359" s="69">
        <v>350</v>
      </c>
      <c r="B359" s="57">
        <v>703</v>
      </c>
      <c r="C359" s="2" t="s">
        <v>380</v>
      </c>
      <c r="D359" s="4"/>
      <c r="E359" s="85" t="s">
        <v>447</v>
      </c>
      <c r="F359" s="85"/>
      <c r="G359" s="29">
        <f>G360</f>
        <v>1294.3000000000002</v>
      </c>
    </row>
    <row r="360" spans="1:9" s="21" customFormat="1" ht="13" hidden="1" x14ac:dyDescent="0.3">
      <c r="A360" s="69">
        <v>351</v>
      </c>
      <c r="B360" s="58">
        <v>703</v>
      </c>
      <c r="C360" s="4" t="s">
        <v>380</v>
      </c>
      <c r="D360" s="4" t="s">
        <v>90</v>
      </c>
      <c r="E360" s="91" t="s">
        <v>91</v>
      </c>
      <c r="F360" s="91"/>
      <c r="G360" s="65">
        <f>930.7+363.6</f>
        <v>1294.3000000000002</v>
      </c>
    </row>
    <row r="361" spans="1:9" s="21" customFormat="1" ht="27" hidden="1" customHeight="1" x14ac:dyDescent="0.3">
      <c r="A361" s="69">
        <v>352</v>
      </c>
      <c r="B361" s="57">
        <v>703</v>
      </c>
      <c r="C361" s="2" t="s">
        <v>477</v>
      </c>
      <c r="D361" s="4"/>
      <c r="E361" s="85" t="s">
        <v>476</v>
      </c>
      <c r="F361" s="85"/>
      <c r="G361" s="29">
        <f>G362</f>
        <v>2000</v>
      </c>
    </row>
    <row r="362" spans="1:9" s="21" customFormat="1" ht="13" hidden="1" x14ac:dyDescent="0.3">
      <c r="A362" s="69">
        <v>353</v>
      </c>
      <c r="B362" s="58">
        <v>703</v>
      </c>
      <c r="C362" s="4" t="s">
        <v>477</v>
      </c>
      <c r="D362" s="4" t="s">
        <v>90</v>
      </c>
      <c r="E362" s="91" t="s">
        <v>91</v>
      </c>
      <c r="F362" s="91"/>
      <c r="G362" s="65">
        <v>2000</v>
      </c>
    </row>
    <row r="363" spans="1:9" s="21" customFormat="1" ht="104" hidden="1" x14ac:dyDescent="0.3">
      <c r="A363" s="69">
        <v>354</v>
      </c>
      <c r="B363" s="57">
        <v>703</v>
      </c>
      <c r="C363" s="33" t="s">
        <v>435</v>
      </c>
      <c r="D363" s="2"/>
      <c r="E363" s="92" t="s">
        <v>97</v>
      </c>
      <c r="F363" s="92"/>
      <c r="G363" s="41">
        <f>G364</f>
        <v>8018</v>
      </c>
    </row>
    <row r="364" spans="1:9" s="21" customFormat="1" ht="13" hidden="1" x14ac:dyDescent="0.3">
      <c r="A364" s="69">
        <v>355</v>
      </c>
      <c r="B364" s="58">
        <v>703</v>
      </c>
      <c r="C364" s="4" t="s">
        <v>435</v>
      </c>
      <c r="D364" s="4" t="s">
        <v>90</v>
      </c>
      <c r="E364" s="91" t="s">
        <v>91</v>
      </c>
      <c r="F364" s="91"/>
      <c r="G364" s="71">
        <v>8018</v>
      </c>
    </row>
    <row r="365" spans="1:9" s="21" customFormat="1" ht="13" x14ac:dyDescent="0.3">
      <c r="A365" s="69">
        <v>356</v>
      </c>
      <c r="B365" s="57">
        <v>707</v>
      </c>
      <c r="C365" s="2"/>
      <c r="D365" s="2"/>
      <c r="E365" s="5" t="s">
        <v>523</v>
      </c>
      <c r="F365" s="115">
        <v>27807.4</v>
      </c>
      <c r="G365" s="29">
        <f>G366</f>
        <v>10930.800000000001</v>
      </c>
      <c r="H365" s="81">
        <f>G365-F365</f>
        <v>-16876.599999999999</v>
      </c>
      <c r="I365" s="120">
        <f>G365/F365*100</f>
        <v>39.308960924070576</v>
      </c>
    </row>
    <row r="366" spans="1:9" s="21" customFormat="1" ht="39" hidden="1" x14ac:dyDescent="0.3">
      <c r="A366" s="69">
        <v>357</v>
      </c>
      <c r="B366" s="57">
        <v>707</v>
      </c>
      <c r="C366" s="2" t="s">
        <v>279</v>
      </c>
      <c r="D366" s="2"/>
      <c r="E366" s="85" t="s">
        <v>472</v>
      </c>
      <c r="F366" s="85"/>
      <c r="G366" s="29">
        <f>G367+G374+G377</f>
        <v>10930.800000000001</v>
      </c>
    </row>
    <row r="367" spans="1:9" ht="39" hidden="1" x14ac:dyDescent="0.3">
      <c r="A367" s="69">
        <v>358</v>
      </c>
      <c r="B367" s="57">
        <v>707</v>
      </c>
      <c r="C367" s="33" t="s">
        <v>290</v>
      </c>
      <c r="D367" s="2"/>
      <c r="E367" s="85" t="s">
        <v>127</v>
      </c>
      <c r="F367" s="85"/>
      <c r="G367" s="29">
        <f>G370+G368+G372</f>
        <v>9807.8000000000011</v>
      </c>
    </row>
    <row r="368" spans="1:9" s="21" customFormat="1" ht="15.75" hidden="1" customHeight="1" x14ac:dyDescent="0.3">
      <c r="A368" s="69">
        <v>359</v>
      </c>
      <c r="B368" s="57">
        <v>707</v>
      </c>
      <c r="C368" s="33" t="s">
        <v>291</v>
      </c>
      <c r="D368" s="2"/>
      <c r="E368" s="85" t="s">
        <v>129</v>
      </c>
      <c r="F368" s="85"/>
      <c r="G368" s="29">
        <f>G369</f>
        <v>4517.1000000000004</v>
      </c>
    </row>
    <row r="369" spans="1:9" ht="15.75" hidden="1" customHeight="1" x14ac:dyDescent="0.25">
      <c r="A369" s="69">
        <v>360</v>
      </c>
      <c r="B369" s="58">
        <v>707</v>
      </c>
      <c r="C369" s="55" t="s">
        <v>291</v>
      </c>
      <c r="D369" s="4" t="s">
        <v>90</v>
      </c>
      <c r="E369" s="91" t="s">
        <v>91</v>
      </c>
      <c r="F369" s="91"/>
      <c r="G369" s="65">
        <v>4517.1000000000004</v>
      </c>
    </row>
    <row r="370" spans="1:9" s="21" customFormat="1" ht="26" hidden="1" x14ac:dyDescent="0.3">
      <c r="A370" s="69">
        <v>361</v>
      </c>
      <c r="B370" s="87">
        <v>707</v>
      </c>
      <c r="C370" s="82" t="s">
        <v>295</v>
      </c>
      <c r="D370" s="10"/>
      <c r="E370" s="85" t="s">
        <v>126</v>
      </c>
      <c r="F370" s="85"/>
      <c r="G370" s="29">
        <f>G371</f>
        <v>4321.3</v>
      </c>
    </row>
    <row r="371" spans="1:9" ht="13" hidden="1" x14ac:dyDescent="0.25">
      <c r="A371" s="69">
        <v>362</v>
      </c>
      <c r="B371" s="88">
        <v>707</v>
      </c>
      <c r="C371" s="12" t="s">
        <v>295</v>
      </c>
      <c r="D371" s="4" t="s">
        <v>90</v>
      </c>
      <c r="E371" s="91" t="s">
        <v>91</v>
      </c>
      <c r="F371" s="91"/>
      <c r="G371" s="65">
        <v>4321.3</v>
      </c>
    </row>
    <row r="372" spans="1:9" s="21" customFormat="1" ht="13" hidden="1" x14ac:dyDescent="0.3">
      <c r="A372" s="69">
        <v>363</v>
      </c>
      <c r="B372" s="57">
        <v>707</v>
      </c>
      <c r="C372" s="2" t="s">
        <v>379</v>
      </c>
      <c r="D372" s="4"/>
      <c r="E372" s="85" t="s">
        <v>378</v>
      </c>
      <c r="F372" s="85"/>
      <c r="G372" s="29">
        <f>G373</f>
        <v>969.4</v>
      </c>
    </row>
    <row r="373" spans="1:9" s="21" customFormat="1" ht="13" hidden="1" x14ac:dyDescent="0.3">
      <c r="A373" s="69">
        <v>364</v>
      </c>
      <c r="B373" s="58">
        <v>707</v>
      </c>
      <c r="C373" s="4" t="s">
        <v>379</v>
      </c>
      <c r="D373" s="4" t="s">
        <v>90</v>
      </c>
      <c r="E373" s="91" t="s">
        <v>91</v>
      </c>
      <c r="F373" s="91"/>
      <c r="G373" s="71">
        <v>969.4</v>
      </c>
    </row>
    <row r="374" spans="1:9" ht="28.5" hidden="1" customHeight="1" x14ac:dyDescent="0.3">
      <c r="A374" s="69">
        <v>365</v>
      </c>
      <c r="B374" s="57">
        <v>707</v>
      </c>
      <c r="C374" s="2" t="s">
        <v>463</v>
      </c>
      <c r="D374" s="2"/>
      <c r="E374" s="85" t="s">
        <v>130</v>
      </c>
      <c r="F374" s="85"/>
      <c r="G374" s="29">
        <f>G375</f>
        <v>923</v>
      </c>
    </row>
    <row r="375" spans="1:9" ht="31.5" hidden="1" customHeight="1" x14ac:dyDescent="0.3">
      <c r="A375" s="69">
        <v>366</v>
      </c>
      <c r="B375" s="57">
        <v>707</v>
      </c>
      <c r="C375" s="2" t="s">
        <v>461</v>
      </c>
      <c r="D375" s="2"/>
      <c r="E375" s="85" t="s">
        <v>141</v>
      </c>
      <c r="F375" s="85"/>
      <c r="G375" s="29">
        <f>G376</f>
        <v>923</v>
      </c>
    </row>
    <row r="376" spans="1:9" ht="13" hidden="1" x14ac:dyDescent="0.25">
      <c r="A376" s="69">
        <v>367</v>
      </c>
      <c r="B376" s="58">
        <v>707</v>
      </c>
      <c r="C376" s="4" t="s">
        <v>461</v>
      </c>
      <c r="D376" s="4" t="s">
        <v>90</v>
      </c>
      <c r="E376" s="91" t="s">
        <v>91</v>
      </c>
      <c r="F376" s="91"/>
      <c r="G376" s="65">
        <v>923</v>
      </c>
    </row>
    <row r="377" spans="1:9" s="21" customFormat="1" ht="31.5" hidden="1" customHeight="1" x14ac:dyDescent="0.3">
      <c r="A377" s="69">
        <v>368</v>
      </c>
      <c r="B377" s="57">
        <v>707</v>
      </c>
      <c r="C377" s="2" t="s">
        <v>464</v>
      </c>
      <c r="D377" s="2"/>
      <c r="E377" s="85" t="s">
        <v>142</v>
      </c>
      <c r="F377" s="85"/>
      <c r="G377" s="29">
        <f>G378</f>
        <v>200</v>
      </c>
    </row>
    <row r="378" spans="1:9" s="21" customFormat="1" ht="31.5" hidden="1" customHeight="1" x14ac:dyDescent="0.3">
      <c r="A378" s="69">
        <v>369</v>
      </c>
      <c r="B378" s="57">
        <v>707</v>
      </c>
      <c r="C378" s="2" t="s">
        <v>462</v>
      </c>
      <c r="D378" s="2"/>
      <c r="E378" s="85" t="s">
        <v>143</v>
      </c>
      <c r="F378" s="85"/>
      <c r="G378" s="29">
        <f>G379</f>
        <v>200</v>
      </c>
    </row>
    <row r="379" spans="1:9" s="21" customFormat="1" ht="13" hidden="1" x14ac:dyDescent="0.3">
      <c r="A379" s="69">
        <v>370</v>
      </c>
      <c r="B379" s="58">
        <v>707</v>
      </c>
      <c r="C379" s="4" t="s">
        <v>462</v>
      </c>
      <c r="D379" s="4" t="s">
        <v>90</v>
      </c>
      <c r="E379" s="91" t="s">
        <v>91</v>
      </c>
      <c r="F379" s="91"/>
      <c r="G379" s="65">
        <v>200</v>
      </c>
    </row>
    <row r="380" spans="1:9" ht="13" x14ac:dyDescent="0.3">
      <c r="A380" s="69">
        <v>371</v>
      </c>
      <c r="B380" s="57">
        <v>709</v>
      </c>
      <c r="C380" s="2"/>
      <c r="D380" s="2"/>
      <c r="E380" s="85" t="s">
        <v>22</v>
      </c>
      <c r="F380" s="115">
        <v>24049.4</v>
      </c>
      <c r="G380" s="29">
        <f>G381+G395+G404</f>
        <v>27111.599999999999</v>
      </c>
      <c r="H380" s="81">
        <f>G380-F380</f>
        <v>3062.1999999999971</v>
      </c>
      <c r="I380" s="120">
        <f>G380/F380*100</f>
        <v>112.73295799479403</v>
      </c>
    </row>
    <row r="381" spans="1:9" ht="39" hidden="1" x14ac:dyDescent="0.3">
      <c r="A381" s="69">
        <v>372</v>
      </c>
      <c r="B381" s="57">
        <v>709</v>
      </c>
      <c r="C381" s="2" t="s">
        <v>279</v>
      </c>
      <c r="D381" s="2"/>
      <c r="E381" s="85" t="s">
        <v>472</v>
      </c>
      <c r="F381" s="85"/>
      <c r="G381" s="29">
        <f>G385+G382</f>
        <v>26991.599999999999</v>
      </c>
    </row>
    <row r="382" spans="1:9" ht="39" hidden="1" x14ac:dyDescent="0.3">
      <c r="A382" s="69">
        <v>373</v>
      </c>
      <c r="B382" s="57">
        <v>709</v>
      </c>
      <c r="C382" s="33" t="s">
        <v>290</v>
      </c>
      <c r="D382" s="2"/>
      <c r="E382" s="85" t="s">
        <v>127</v>
      </c>
      <c r="F382" s="85"/>
      <c r="G382" s="29">
        <f>G383</f>
        <v>58.2</v>
      </c>
    </row>
    <row r="383" spans="1:9" ht="13" hidden="1" x14ac:dyDescent="0.3">
      <c r="A383" s="69">
        <v>374</v>
      </c>
      <c r="B383" s="57">
        <v>709</v>
      </c>
      <c r="C383" s="2" t="s">
        <v>379</v>
      </c>
      <c r="D383" s="4"/>
      <c r="E383" s="85" t="s">
        <v>378</v>
      </c>
      <c r="F383" s="85"/>
      <c r="G383" s="29">
        <f>G384</f>
        <v>58.2</v>
      </c>
    </row>
    <row r="384" spans="1:9" ht="26" hidden="1" x14ac:dyDescent="0.25">
      <c r="A384" s="69">
        <v>375</v>
      </c>
      <c r="B384" s="58">
        <v>709</v>
      </c>
      <c r="C384" s="4" t="s">
        <v>379</v>
      </c>
      <c r="D384" s="4" t="s">
        <v>78</v>
      </c>
      <c r="E384" s="91" t="s">
        <v>77</v>
      </c>
      <c r="F384" s="91"/>
      <c r="G384" s="71">
        <v>58.2</v>
      </c>
    </row>
    <row r="385" spans="1:7" ht="39" hidden="1" x14ac:dyDescent="0.3">
      <c r="A385" s="69">
        <v>376</v>
      </c>
      <c r="B385" s="57">
        <v>709</v>
      </c>
      <c r="C385" s="2" t="s">
        <v>296</v>
      </c>
      <c r="D385" s="2"/>
      <c r="E385" s="85" t="s">
        <v>408</v>
      </c>
      <c r="F385" s="85"/>
      <c r="G385" s="29">
        <f>G386+G389+G391</f>
        <v>26933.399999999998</v>
      </c>
    </row>
    <row r="386" spans="1:7" ht="15.75" hidden="1" customHeight="1" x14ac:dyDescent="0.3">
      <c r="A386" s="69">
        <v>377</v>
      </c>
      <c r="B386" s="57">
        <v>709</v>
      </c>
      <c r="C386" s="2" t="s">
        <v>321</v>
      </c>
      <c r="D386" s="2"/>
      <c r="E386" s="85" t="s">
        <v>109</v>
      </c>
      <c r="F386" s="85"/>
      <c r="G386" s="29">
        <f>G387+G388</f>
        <v>4317.7999999999993</v>
      </c>
    </row>
    <row r="387" spans="1:7" ht="28.5" hidden="1" customHeight="1" x14ac:dyDescent="0.25">
      <c r="A387" s="69">
        <v>378</v>
      </c>
      <c r="B387" s="58">
        <v>709</v>
      </c>
      <c r="C387" s="4" t="s">
        <v>321</v>
      </c>
      <c r="D387" s="4" t="s">
        <v>50</v>
      </c>
      <c r="E387" s="91" t="s">
        <v>81</v>
      </c>
      <c r="F387" s="91"/>
      <c r="G387" s="65">
        <f>4090.2+11.4</f>
        <v>4101.5999999999995</v>
      </c>
    </row>
    <row r="388" spans="1:7" ht="26" hidden="1" x14ac:dyDescent="0.25">
      <c r="A388" s="69">
        <v>379</v>
      </c>
      <c r="B388" s="58">
        <v>709</v>
      </c>
      <c r="C388" s="4" t="s">
        <v>321</v>
      </c>
      <c r="D388" s="4">
        <v>240</v>
      </c>
      <c r="E388" s="91" t="s">
        <v>77</v>
      </c>
      <c r="F388" s="91"/>
      <c r="G388" s="65">
        <v>216.2</v>
      </c>
    </row>
    <row r="389" spans="1:7" ht="26" hidden="1" x14ac:dyDescent="0.3">
      <c r="A389" s="69">
        <v>380</v>
      </c>
      <c r="B389" s="57">
        <v>709</v>
      </c>
      <c r="C389" s="2" t="s">
        <v>322</v>
      </c>
      <c r="D389" s="2"/>
      <c r="E389" s="85" t="s">
        <v>128</v>
      </c>
      <c r="F389" s="85"/>
      <c r="G389" s="29">
        <f>G390</f>
        <v>500</v>
      </c>
    </row>
    <row r="390" spans="1:7" s="21" customFormat="1" ht="26" hidden="1" x14ac:dyDescent="0.3">
      <c r="A390" s="69">
        <v>381</v>
      </c>
      <c r="B390" s="58">
        <v>709</v>
      </c>
      <c r="C390" s="4" t="s">
        <v>322</v>
      </c>
      <c r="D390" s="4">
        <v>240</v>
      </c>
      <c r="E390" s="91" t="s">
        <v>77</v>
      </c>
      <c r="F390" s="91"/>
      <c r="G390" s="65">
        <v>500</v>
      </c>
    </row>
    <row r="391" spans="1:7" s="20" customFormat="1" ht="13" hidden="1" x14ac:dyDescent="0.25">
      <c r="A391" s="69">
        <v>382</v>
      </c>
      <c r="B391" s="57">
        <v>709</v>
      </c>
      <c r="C391" s="2" t="s">
        <v>323</v>
      </c>
      <c r="D391" s="2"/>
      <c r="E391" s="85" t="s">
        <v>129</v>
      </c>
      <c r="F391" s="85"/>
      <c r="G391" s="41">
        <f>G392+G393+G394</f>
        <v>22115.599999999999</v>
      </c>
    </row>
    <row r="392" spans="1:7" ht="13" hidden="1" x14ac:dyDescent="0.25">
      <c r="A392" s="69">
        <v>383</v>
      </c>
      <c r="B392" s="58">
        <v>709</v>
      </c>
      <c r="C392" s="4" t="s">
        <v>323</v>
      </c>
      <c r="D392" s="4" t="s">
        <v>44</v>
      </c>
      <c r="E392" s="91" t="s">
        <v>45</v>
      </c>
      <c r="F392" s="91"/>
      <c r="G392" s="65">
        <v>18348.5</v>
      </c>
    </row>
    <row r="393" spans="1:7" s="20" customFormat="1" ht="30" hidden="1" customHeight="1" x14ac:dyDescent="0.25">
      <c r="A393" s="69">
        <v>384</v>
      </c>
      <c r="B393" s="58">
        <v>709</v>
      </c>
      <c r="C393" s="4" t="s">
        <v>323</v>
      </c>
      <c r="D393" s="4">
        <v>240</v>
      </c>
      <c r="E393" s="91" t="s">
        <v>77</v>
      </c>
      <c r="F393" s="91"/>
      <c r="G393" s="65">
        <v>3764.1</v>
      </c>
    </row>
    <row r="394" spans="1:7" ht="13" hidden="1" x14ac:dyDescent="0.25">
      <c r="A394" s="69">
        <v>385</v>
      </c>
      <c r="B394" s="58">
        <v>709</v>
      </c>
      <c r="C394" s="4" t="s">
        <v>323</v>
      </c>
      <c r="D394" s="4" t="s">
        <v>79</v>
      </c>
      <c r="E394" s="91" t="s">
        <v>80</v>
      </c>
      <c r="F394" s="91"/>
      <c r="G394" s="65">
        <v>3</v>
      </c>
    </row>
    <row r="395" spans="1:7" ht="28.5" hidden="1" customHeight="1" x14ac:dyDescent="0.3">
      <c r="A395" s="69">
        <v>386</v>
      </c>
      <c r="B395" s="87">
        <v>709</v>
      </c>
      <c r="C395" s="10" t="s">
        <v>297</v>
      </c>
      <c r="D395" s="2"/>
      <c r="E395" s="85" t="s">
        <v>409</v>
      </c>
      <c r="F395" s="85"/>
      <c r="G395" s="29">
        <f>G396+G399</f>
        <v>20</v>
      </c>
    </row>
    <row r="396" spans="1:7" ht="26" hidden="1" x14ac:dyDescent="0.3">
      <c r="A396" s="69">
        <v>387</v>
      </c>
      <c r="B396" s="87">
        <v>709</v>
      </c>
      <c r="C396" s="10" t="s">
        <v>298</v>
      </c>
      <c r="D396" s="2"/>
      <c r="E396" s="85" t="s">
        <v>170</v>
      </c>
      <c r="F396" s="85"/>
      <c r="G396" s="29">
        <f>G397</f>
        <v>10</v>
      </c>
    </row>
    <row r="397" spans="1:7" ht="30" hidden="1" customHeight="1" x14ac:dyDescent="0.3">
      <c r="A397" s="69">
        <v>388</v>
      </c>
      <c r="B397" s="87">
        <v>709</v>
      </c>
      <c r="C397" s="10" t="s">
        <v>299</v>
      </c>
      <c r="D397" s="2"/>
      <c r="E397" s="85" t="s">
        <v>171</v>
      </c>
      <c r="F397" s="85"/>
      <c r="G397" s="29">
        <f>G398</f>
        <v>10</v>
      </c>
    </row>
    <row r="398" spans="1:7" ht="17.5" hidden="1" customHeight="1" x14ac:dyDescent="0.25">
      <c r="A398" s="69">
        <v>389</v>
      </c>
      <c r="B398" s="88">
        <v>709</v>
      </c>
      <c r="C398" s="12" t="s">
        <v>299</v>
      </c>
      <c r="D398" s="4" t="s">
        <v>90</v>
      </c>
      <c r="E398" s="91" t="s">
        <v>91</v>
      </c>
      <c r="F398" s="91"/>
      <c r="G398" s="65">
        <v>10</v>
      </c>
    </row>
    <row r="399" spans="1:7" s="21" customFormat="1" ht="39" hidden="1" x14ac:dyDescent="0.3">
      <c r="A399" s="69">
        <v>390</v>
      </c>
      <c r="B399" s="87">
        <v>709</v>
      </c>
      <c r="C399" s="10" t="s">
        <v>300</v>
      </c>
      <c r="D399" s="2"/>
      <c r="E399" s="85" t="s">
        <v>172</v>
      </c>
      <c r="F399" s="85"/>
      <c r="G399" s="29">
        <f>G400+G402</f>
        <v>10</v>
      </c>
    </row>
    <row r="400" spans="1:7" ht="39" hidden="1" x14ac:dyDescent="0.3">
      <c r="A400" s="69">
        <v>391</v>
      </c>
      <c r="B400" s="87">
        <v>709</v>
      </c>
      <c r="C400" s="10" t="s">
        <v>301</v>
      </c>
      <c r="D400" s="2"/>
      <c r="E400" s="85" t="s">
        <v>173</v>
      </c>
      <c r="F400" s="85"/>
      <c r="G400" s="29">
        <f>G401</f>
        <v>5</v>
      </c>
    </row>
    <row r="401" spans="1:9" s="21" customFormat="1" ht="13" hidden="1" x14ac:dyDescent="0.3">
      <c r="A401" s="69">
        <v>392</v>
      </c>
      <c r="B401" s="88">
        <v>709</v>
      </c>
      <c r="C401" s="12" t="s">
        <v>301</v>
      </c>
      <c r="D401" s="4" t="s">
        <v>90</v>
      </c>
      <c r="E401" s="91" t="s">
        <v>91</v>
      </c>
      <c r="F401" s="91"/>
      <c r="G401" s="65">
        <v>5</v>
      </c>
    </row>
    <row r="402" spans="1:9" ht="26" hidden="1" x14ac:dyDescent="0.3">
      <c r="A402" s="69">
        <v>393</v>
      </c>
      <c r="B402" s="87">
        <v>709</v>
      </c>
      <c r="C402" s="10" t="s">
        <v>302</v>
      </c>
      <c r="D402" s="2"/>
      <c r="E402" s="85" t="s">
        <v>174</v>
      </c>
      <c r="F402" s="85"/>
      <c r="G402" s="29">
        <f>G403</f>
        <v>5</v>
      </c>
    </row>
    <row r="403" spans="1:9" ht="13" hidden="1" x14ac:dyDescent="0.25">
      <c r="A403" s="69">
        <v>394</v>
      </c>
      <c r="B403" s="88">
        <v>709</v>
      </c>
      <c r="C403" s="12" t="s">
        <v>302</v>
      </c>
      <c r="D403" s="4" t="s">
        <v>90</v>
      </c>
      <c r="E403" s="91" t="s">
        <v>91</v>
      </c>
      <c r="F403" s="91"/>
      <c r="G403" s="65">
        <v>5</v>
      </c>
    </row>
    <row r="404" spans="1:9" ht="26" hidden="1" x14ac:dyDescent="0.3">
      <c r="A404" s="69">
        <v>395</v>
      </c>
      <c r="B404" s="57">
        <v>709</v>
      </c>
      <c r="C404" s="2" t="s">
        <v>234</v>
      </c>
      <c r="D404" s="2"/>
      <c r="E404" s="85" t="s">
        <v>424</v>
      </c>
      <c r="F404" s="85"/>
      <c r="G404" s="29">
        <f>G405</f>
        <v>100</v>
      </c>
    </row>
    <row r="405" spans="1:9" s="21" customFormat="1" ht="26" hidden="1" x14ac:dyDescent="0.3">
      <c r="A405" s="69">
        <v>396</v>
      </c>
      <c r="B405" s="57">
        <v>709</v>
      </c>
      <c r="C405" s="2" t="s">
        <v>269</v>
      </c>
      <c r="D405" s="2"/>
      <c r="E405" s="85" t="s">
        <v>138</v>
      </c>
      <c r="F405" s="85"/>
      <c r="G405" s="29">
        <f>G406+G408</f>
        <v>100</v>
      </c>
    </row>
    <row r="406" spans="1:9" ht="26" hidden="1" x14ac:dyDescent="0.3">
      <c r="A406" s="69">
        <v>397</v>
      </c>
      <c r="B406" s="57">
        <v>709</v>
      </c>
      <c r="C406" s="2" t="s">
        <v>425</v>
      </c>
      <c r="D406" s="2"/>
      <c r="E406" s="85" t="s">
        <v>184</v>
      </c>
      <c r="F406" s="85"/>
      <c r="G406" s="29">
        <f>G407</f>
        <v>50</v>
      </c>
    </row>
    <row r="407" spans="1:9" s="21" customFormat="1" ht="13" hidden="1" x14ac:dyDescent="0.3">
      <c r="A407" s="69">
        <v>398</v>
      </c>
      <c r="B407" s="58">
        <v>709</v>
      </c>
      <c r="C407" s="4" t="s">
        <v>425</v>
      </c>
      <c r="D407" s="4" t="s">
        <v>90</v>
      </c>
      <c r="E407" s="91" t="s">
        <v>91</v>
      </c>
      <c r="F407" s="91"/>
      <c r="G407" s="65">
        <v>50</v>
      </c>
    </row>
    <row r="408" spans="1:9" s="21" customFormat="1" ht="13" hidden="1" x14ac:dyDescent="0.3">
      <c r="A408" s="69">
        <v>399</v>
      </c>
      <c r="B408" s="57">
        <v>709</v>
      </c>
      <c r="C408" s="2" t="s">
        <v>426</v>
      </c>
      <c r="D408" s="2"/>
      <c r="E408" s="85" t="s">
        <v>358</v>
      </c>
      <c r="F408" s="85"/>
      <c r="G408" s="29">
        <f>G409</f>
        <v>50</v>
      </c>
    </row>
    <row r="409" spans="1:9" s="21" customFormat="1" ht="13" hidden="1" x14ac:dyDescent="0.3">
      <c r="A409" s="69">
        <v>400</v>
      </c>
      <c r="B409" s="58">
        <v>709</v>
      </c>
      <c r="C409" s="4" t="s">
        <v>426</v>
      </c>
      <c r="D409" s="4" t="s">
        <v>90</v>
      </c>
      <c r="E409" s="91" t="s">
        <v>91</v>
      </c>
      <c r="F409" s="91"/>
      <c r="G409" s="65">
        <v>50</v>
      </c>
    </row>
    <row r="410" spans="1:9" ht="15" x14ac:dyDescent="0.3">
      <c r="A410" s="69">
        <v>401</v>
      </c>
      <c r="B410" s="57">
        <v>800</v>
      </c>
      <c r="C410" s="2"/>
      <c r="D410" s="4"/>
      <c r="E410" s="90" t="s">
        <v>40</v>
      </c>
      <c r="F410" s="114">
        <v>139458</v>
      </c>
      <c r="G410" s="29">
        <f>G411+G429</f>
        <v>135231</v>
      </c>
      <c r="H410" s="81">
        <f>G410-F410</f>
        <v>-4227</v>
      </c>
      <c r="I410" s="120">
        <f>G410/F410*100</f>
        <v>96.968979907929267</v>
      </c>
    </row>
    <row r="411" spans="1:9" ht="13" x14ac:dyDescent="0.3">
      <c r="A411" s="69">
        <v>402</v>
      </c>
      <c r="B411" s="57">
        <v>801</v>
      </c>
      <c r="C411" s="2"/>
      <c r="D411" s="2"/>
      <c r="E411" s="85" t="s">
        <v>23</v>
      </c>
      <c r="F411" s="115">
        <v>116933.8</v>
      </c>
      <c r="G411" s="29">
        <f>G412</f>
        <v>111799.40000000001</v>
      </c>
      <c r="H411" s="81">
        <f>G411-F411</f>
        <v>-5134.3999999999942</v>
      </c>
      <c r="I411" s="120">
        <f>G411/F411*100</f>
        <v>95.609139530229925</v>
      </c>
    </row>
    <row r="412" spans="1:9" ht="26" hidden="1" x14ac:dyDescent="0.3">
      <c r="A412" s="69">
        <v>403</v>
      </c>
      <c r="B412" s="57">
        <v>801</v>
      </c>
      <c r="C412" s="2" t="s">
        <v>209</v>
      </c>
      <c r="D412" s="2"/>
      <c r="E412" s="85" t="s">
        <v>410</v>
      </c>
      <c r="F412" s="85"/>
      <c r="G412" s="29">
        <f>G413</f>
        <v>111799.40000000001</v>
      </c>
    </row>
    <row r="413" spans="1:9" ht="13" hidden="1" x14ac:dyDescent="0.3">
      <c r="A413" s="69">
        <v>404</v>
      </c>
      <c r="B413" s="57">
        <v>801</v>
      </c>
      <c r="C413" s="10" t="s">
        <v>208</v>
      </c>
      <c r="D413" s="2"/>
      <c r="E413" s="85" t="s">
        <v>105</v>
      </c>
      <c r="F413" s="85"/>
      <c r="G413" s="29">
        <f>G414+G416+G418+G420+G424+G426</f>
        <v>111799.40000000001</v>
      </c>
    </row>
    <row r="414" spans="1:9" s="21" customFormat="1" ht="27" hidden="1" customHeight="1" x14ac:dyDescent="0.3">
      <c r="A414" s="69">
        <v>405</v>
      </c>
      <c r="B414" s="57">
        <v>801</v>
      </c>
      <c r="C414" s="2" t="s">
        <v>207</v>
      </c>
      <c r="D414" s="2"/>
      <c r="E414" s="85" t="s">
        <v>152</v>
      </c>
      <c r="F414" s="85"/>
      <c r="G414" s="29">
        <f>G415</f>
        <v>20781</v>
      </c>
    </row>
    <row r="415" spans="1:9" s="21" customFormat="1" ht="13" hidden="1" x14ac:dyDescent="0.3">
      <c r="A415" s="69">
        <v>406</v>
      </c>
      <c r="B415" s="58">
        <v>801</v>
      </c>
      <c r="C415" s="4" t="s">
        <v>207</v>
      </c>
      <c r="D415" s="4" t="s">
        <v>90</v>
      </c>
      <c r="E415" s="91" t="s">
        <v>91</v>
      </c>
      <c r="F415" s="91"/>
      <c r="G415" s="65">
        <v>20781</v>
      </c>
    </row>
    <row r="416" spans="1:9" ht="30.65" hidden="1" customHeight="1" x14ac:dyDescent="0.3">
      <c r="A416" s="69">
        <v>407</v>
      </c>
      <c r="B416" s="57">
        <v>801</v>
      </c>
      <c r="C416" s="2" t="s">
        <v>210</v>
      </c>
      <c r="D416" s="2"/>
      <c r="E416" s="85" t="s">
        <v>153</v>
      </c>
      <c r="F416" s="85"/>
      <c r="G416" s="29">
        <f>G417</f>
        <v>18586.599999999999</v>
      </c>
    </row>
    <row r="417" spans="1:9" ht="13" hidden="1" x14ac:dyDescent="0.25">
      <c r="A417" s="69">
        <v>408</v>
      </c>
      <c r="B417" s="58">
        <v>801</v>
      </c>
      <c r="C417" s="4" t="s">
        <v>210</v>
      </c>
      <c r="D417" s="4" t="s">
        <v>85</v>
      </c>
      <c r="E417" s="91" t="s">
        <v>86</v>
      </c>
      <c r="F417" s="91"/>
      <c r="G417" s="65">
        <v>18586.599999999999</v>
      </c>
    </row>
    <row r="418" spans="1:9" ht="26" hidden="1" x14ac:dyDescent="0.3">
      <c r="A418" s="69">
        <v>409</v>
      </c>
      <c r="B418" s="57">
        <v>801</v>
      </c>
      <c r="C418" s="2" t="s">
        <v>211</v>
      </c>
      <c r="D418" s="2"/>
      <c r="E418" s="85" t="s">
        <v>154</v>
      </c>
      <c r="F418" s="85"/>
      <c r="G418" s="29">
        <f>G419</f>
        <v>70841.600000000006</v>
      </c>
    </row>
    <row r="419" spans="1:9" ht="15.75" hidden="1" customHeight="1" x14ac:dyDescent="0.25">
      <c r="A419" s="69">
        <v>410</v>
      </c>
      <c r="B419" s="58">
        <v>801</v>
      </c>
      <c r="C419" s="4" t="s">
        <v>211</v>
      </c>
      <c r="D419" s="4" t="s">
        <v>85</v>
      </c>
      <c r="E419" s="91" t="s">
        <v>86</v>
      </c>
      <c r="F419" s="91"/>
      <c r="G419" s="65">
        <v>70841.600000000006</v>
      </c>
    </row>
    <row r="420" spans="1:9" ht="16.5" hidden="1" customHeight="1" x14ac:dyDescent="0.3">
      <c r="A420" s="69">
        <v>411</v>
      </c>
      <c r="B420" s="57">
        <v>801</v>
      </c>
      <c r="C420" s="2" t="s">
        <v>212</v>
      </c>
      <c r="D420" s="2"/>
      <c r="E420" s="85" t="s">
        <v>38</v>
      </c>
      <c r="F420" s="85"/>
      <c r="G420" s="29">
        <f>G421+G422+G423</f>
        <v>1300</v>
      </c>
    </row>
    <row r="421" spans="1:9" ht="26" hidden="1" x14ac:dyDescent="0.25">
      <c r="A421" s="69">
        <v>412</v>
      </c>
      <c r="B421" s="58">
        <v>801</v>
      </c>
      <c r="C421" s="4" t="s">
        <v>212</v>
      </c>
      <c r="D421" s="4" t="s">
        <v>78</v>
      </c>
      <c r="E421" s="91" t="s">
        <v>77</v>
      </c>
      <c r="F421" s="91"/>
      <c r="G421" s="65">
        <f>360+400+110</f>
        <v>870</v>
      </c>
    </row>
    <row r="422" spans="1:9" ht="14.25" hidden="1" customHeight="1" x14ac:dyDescent="0.25">
      <c r="A422" s="69">
        <v>413</v>
      </c>
      <c r="B422" s="58">
        <v>801</v>
      </c>
      <c r="C422" s="4" t="s">
        <v>212</v>
      </c>
      <c r="D422" s="4" t="s">
        <v>85</v>
      </c>
      <c r="E422" s="91" t="s">
        <v>86</v>
      </c>
      <c r="F422" s="91"/>
      <c r="G422" s="65">
        <f>245+140</f>
        <v>385</v>
      </c>
    </row>
    <row r="423" spans="1:9" ht="14.25" hidden="1" customHeight="1" x14ac:dyDescent="0.25">
      <c r="A423" s="69">
        <v>414</v>
      </c>
      <c r="B423" s="58">
        <v>801</v>
      </c>
      <c r="C423" s="4" t="s">
        <v>212</v>
      </c>
      <c r="D423" s="4" t="s">
        <v>90</v>
      </c>
      <c r="E423" s="91" t="s">
        <v>91</v>
      </c>
      <c r="F423" s="91"/>
      <c r="G423" s="65">
        <v>45</v>
      </c>
    </row>
    <row r="424" spans="1:9" ht="65" hidden="1" x14ac:dyDescent="0.3">
      <c r="A424" s="69">
        <v>415</v>
      </c>
      <c r="B424" s="87">
        <v>801</v>
      </c>
      <c r="C424" s="10" t="s">
        <v>449</v>
      </c>
      <c r="D424" s="4"/>
      <c r="E424" s="85" t="s">
        <v>450</v>
      </c>
      <c r="F424" s="85"/>
      <c r="G424" s="29">
        <f>G425</f>
        <v>200</v>
      </c>
    </row>
    <row r="425" spans="1:9" ht="13" hidden="1" x14ac:dyDescent="0.25">
      <c r="A425" s="69">
        <v>416</v>
      </c>
      <c r="B425" s="88">
        <v>801</v>
      </c>
      <c r="C425" s="12" t="s">
        <v>449</v>
      </c>
      <c r="D425" s="4" t="s">
        <v>85</v>
      </c>
      <c r="E425" s="91" t="s">
        <v>86</v>
      </c>
      <c r="F425" s="91"/>
      <c r="G425" s="65">
        <v>200</v>
      </c>
    </row>
    <row r="426" spans="1:9" ht="65" hidden="1" x14ac:dyDescent="0.3">
      <c r="A426" s="69">
        <v>417</v>
      </c>
      <c r="B426" s="87">
        <v>801</v>
      </c>
      <c r="C426" s="10" t="s">
        <v>451</v>
      </c>
      <c r="D426" s="33"/>
      <c r="E426" s="85" t="s">
        <v>452</v>
      </c>
      <c r="F426" s="85"/>
      <c r="G426" s="29">
        <f>G427+G428</f>
        <v>90.2</v>
      </c>
    </row>
    <row r="427" spans="1:9" ht="13" hidden="1" x14ac:dyDescent="0.25">
      <c r="A427" s="69">
        <v>418</v>
      </c>
      <c r="B427" s="88">
        <v>801</v>
      </c>
      <c r="C427" s="12" t="s">
        <v>451</v>
      </c>
      <c r="D427" s="4" t="s">
        <v>85</v>
      </c>
      <c r="E427" s="91" t="s">
        <v>86</v>
      </c>
      <c r="F427" s="91"/>
      <c r="G427" s="65">
        <v>45.1</v>
      </c>
    </row>
    <row r="428" spans="1:9" ht="13" hidden="1" x14ac:dyDescent="0.25">
      <c r="A428" s="69">
        <v>419</v>
      </c>
      <c r="B428" s="88">
        <v>801</v>
      </c>
      <c r="C428" s="12" t="s">
        <v>451</v>
      </c>
      <c r="D428" s="4" t="s">
        <v>90</v>
      </c>
      <c r="E428" s="91" t="s">
        <v>91</v>
      </c>
      <c r="F428" s="91"/>
      <c r="G428" s="65">
        <v>45.1</v>
      </c>
    </row>
    <row r="429" spans="1:9" s="20" customFormat="1" ht="13" x14ac:dyDescent="0.3">
      <c r="A429" s="69">
        <v>420</v>
      </c>
      <c r="B429" s="89" t="s">
        <v>87</v>
      </c>
      <c r="C429" s="70" t="s">
        <v>88</v>
      </c>
      <c r="D429" s="70" t="s">
        <v>88</v>
      </c>
      <c r="E429" s="94" t="s">
        <v>89</v>
      </c>
      <c r="F429" s="118">
        <v>22524.2</v>
      </c>
      <c r="G429" s="29">
        <f>G430</f>
        <v>23431.600000000002</v>
      </c>
      <c r="H429" s="81">
        <f>G429-F429</f>
        <v>907.40000000000146</v>
      </c>
      <c r="I429" s="120">
        <f>G429/F429*100</f>
        <v>104.02855595315262</v>
      </c>
    </row>
    <row r="430" spans="1:9" ht="26" hidden="1" x14ac:dyDescent="0.3">
      <c r="A430" s="69">
        <v>421</v>
      </c>
      <c r="B430" s="89" t="s">
        <v>87</v>
      </c>
      <c r="C430" s="2" t="s">
        <v>209</v>
      </c>
      <c r="D430" s="70"/>
      <c r="E430" s="85" t="s">
        <v>410</v>
      </c>
      <c r="F430" s="85"/>
      <c r="G430" s="29">
        <f>G431</f>
        <v>23431.600000000002</v>
      </c>
    </row>
    <row r="431" spans="1:9" s="20" customFormat="1" ht="39" hidden="1" x14ac:dyDescent="0.3">
      <c r="A431" s="69">
        <v>422</v>
      </c>
      <c r="B431" s="57">
        <v>804</v>
      </c>
      <c r="C431" s="2" t="s">
        <v>214</v>
      </c>
      <c r="D431" s="2"/>
      <c r="E431" s="85" t="s">
        <v>411</v>
      </c>
      <c r="F431" s="85"/>
      <c r="G431" s="29">
        <f>G432</f>
        <v>23431.600000000002</v>
      </c>
    </row>
    <row r="432" spans="1:9" ht="26" hidden="1" x14ac:dyDescent="0.3">
      <c r="A432" s="69">
        <v>423</v>
      </c>
      <c r="B432" s="57">
        <v>804</v>
      </c>
      <c r="C432" s="2" t="s">
        <v>213</v>
      </c>
      <c r="D432" s="2"/>
      <c r="E432" s="85" t="s">
        <v>155</v>
      </c>
      <c r="F432" s="85"/>
      <c r="G432" s="29">
        <f>G433+G434</f>
        <v>23431.600000000002</v>
      </c>
    </row>
    <row r="433" spans="1:9" ht="13" hidden="1" x14ac:dyDescent="0.25">
      <c r="A433" s="69">
        <v>424</v>
      </c>
      <c r="B433" s="58">
        <v>804</v>
      </c>
      <c r="C433" s="4" t="s">
        <v>213</v>
      </c>
      <c r="D433" s="4" t="s">
        <v>44</v>
      </c>
      <c r="E433" s="91" t="s">
        <v>45</v>
      </c>
      <c r="F433" s="91"/>
      <c r="G433" s="65">
        <v>22391.7</v>
      </c>
    </row>
    <row r="434" spans="1:9" ht="26" hidden="1" x14ac:dyDescent="0.25">
      <c r="A434" s="69">
        <v>425</v>
      </c>
      <c r="B434" s="58">
        <v>804</v>
      </c>
      <c r="C434" s="4" t="s">
        <v>213</v>
      </c>
      <c r="D434" s="4" t="s">
        <v>78</v>
      </c>
      <c r="E434" s="91" t="s">
        <v>77</v>
      </c>
      <c r="F434" s="91"/>
      <c r="G434" s="65">
        <v>1039.9000000000001</v>
      </c>
    </row>
    <row r="435" spans="1:9" s="66" customFormat="1" ht="15" x14ac:dyDescent="0.3">
      <c r="A435" s="69">
        <v>426</v>
      </c>
      <c r="B435" s="57">
        <v>1000</v>
      </c>
      <c r="C435" s="2"/>
      <c r="D435" s="2"/>
      <c r="E435" s="90" t="s">
        <v>24</v>
      </c>
      <c r="F435" s="114">
        <v>117081.7</v>
      </c>
      <c r="G435" s="29">
        <f>G436+G441+G474</f>
        <v>123847.5</v>
      </c>
      <c r="H435" s="81">
        <f>G435-F435</f>
        <v>6765.8000000000029</v>
      </c>
      <c r="I435" s="120">
        <f>G435/F435*100</f>
        <v>105.77869983097274</v>
      </c>
    </row>
    <row r="436" spans="1:9" ht="13" x14ac:dyDescent="0.3">
      <c r="A436" s="69">
        <v>427</v>
      </c>
      <c r="B436" s="57">
        <v>1001</v>
      </c>
      <c r="C436" s="2"/>
      <c r="D436" s="2"/>
      <c r="E436" s="85" t="s">
        <v>29</v>
      </c>
      <c r="F436" s="115">
        <v>13800</v>
      </c>
      <c r="G436" s="29">
        <f>G437</f>
        <v>14800</v>
      </c>
      <c r="H436" s="81">
        <f>G436-F436</f>
        <v>1000</v>
      </c>
      <c r="I436" s="120">
        <f>G436/F436*100</f>
        <v>107.24637681159422</v>
      </c>
    </row>
    <row r="437" spans="1:9" s="20" customFormat="1" ht="26" hidden="1" x14ac:dyDescent="0.3">
      <c r="A437" s="69">
        <v>428</v>
      </c>
      <c r="B437" s="57">
        <v>1001</v>
      </c>
      <c r="C437" s="2" t="s">
        <v>195</v>
      </c>
      <c r="D437" s="2"/>
      <c r="E437" s="85" t="s">
        <v>412</v>
      </c>
      <c r="F437" s="85"/>
      <c r="G437" s="29">
        <f>G438</f>
        <v>14800</v>
      </c>
    </row>
    <row r="438" spans="1:9" s="21" customFormat="1" ht="26" hidden="1" x14ac:dyDescent="0.3">
      <c r="A438" s="69">
        <v>429</v>
      </c>
      <c r="B438" s="57">
        <v>1001</v>
      </c>
      <c r="C438" s="2" t="s">
        <v>303</v>
      </c>
      <c r="D438" s="2"/>
      <c r="E438" s="85" t="s">
        <v>157</v>
      </c>
      <c r="F438" s="85"/>
      <c r="G438" s="29">
        <f>G439</f>
        <v>14800</v>
      </c>
    </row>
    <row r="439" spans="1:9" s="20" customFormat="1" ht="52" hidden="1" x14ac:dyDescent="0.3">
      <c r="A439" s="69">
        <v>430</v>
      </c>
      <c r="B439" s="57">
        <v>1001</v>
      </c>
      <c r="C439" s="2" t="s">
        <v>304</v>
      </c>
      <c r="D439" s="2"/>
      <c r="E439" s="85" t="s">
        <v>158</v>
      </c>
      <c r="F439" s="85"/>
      <c r="G439" s="29">
        <f>G440</f>
        <v>14800</v>
      </c>
    </row>
    <row r="440" spans="1:9" s="21" customFormat="1" ht="26" hidden="1" x14ac:dyDescent="0.3">
      <c r="A440" s="69">
        <v>431</v>
      </c>
      <c r="B440" s="58">
        <v>1001</v>
      </c>
      <c r="C440" s="4" t="s">
        <v>304</v>
      </c>
      <c r="D440" s="12" t="s">
        <v>48</v>
      </c>
      <c r="E440" s="91" t="s">
        <v>49</v>
      </c>
      <c r="F440" s="91"/>
      <c r="G440" s="65">
        <v>14800</v>
      </c>
    </row>
    <row r="441" spans="1:9" s="21" customFormat="1" ht="13" x14ac:dyDescent="0.3">
      <c r="A441" s="69">
        <v>432</v>
      </c>
      <c r="B441" s="57">
        <v>1003</v>
      </c>
      <c r="C441" s="2"/>
      <c r="D441" s="2"/>
      <c r="E441" s="85" t="s">
        <v>26</v>
      </c>
      <c r="F441" s="115">
        <v>95841</v>
      </c>
      <c r="G441" s="29">
        <f>G442+G471+G463</f>
        <v>101478.9</v>
      </c>
      <c r="H441" s="81">
        <f>G441-F441</f>
        <v>5637.8999999999942</v>
      </c>
      <c r="I441" s="120">
        <f>G441/F441*100</f>
        <v>105.8825554825179</v>
      </c>
    </row>
    <row r="442" spans="1:9" s="21" customFormat="1" ht="26" hidden="1" x14ac:dyDescent="0.3">
      <c r="A442" s="69">
        <v>433</v>
      </c>
      <c r="B442" s="57">
        <v>1003</v>
      </c>
      <c r="C442" s="2" t="s">
        <v>195</v>
      </c>
      <c r="D442" s="2"/>
      <c r="E442" s="85" t="s">
        <v>412</v>
      </c>
      <c r="F442" s="85"/>
      <c r="G442" s="29">
        <f>G443+G457+G460</f>
        <v>98326.2</v>
      </c>
    </row>
    <row r="443" spans="1:9" s="21" customFormat="1" ht="39" hidden="1" x14ac:dyDescent="0.3">
      <c r="A443" s="69">
        <v>434</v>
      </c>
      <c r="B443" s="57">
        <v>1003</v>
      </c>
      <c r="C443" s="2" t="s">
        <v>194</v>
      </c>
      <c r="D443" s="2"/>
      <c r="E443" s="85" t="s">
        <v>166</v>
      </c>
      <c r="F443" s="85"/>
      <c r="G443" s="29">
        <f>G444+G447+G450+G453+G455</f>
        <v>97251.199999999997</v>
      </c>
    </row>
    <row r="444" spans="1:9" ht="104.25" hidden="1" customHeight="1" x14ac:dyDescent="0.3">
      <c r="A444" s="69">
        <v>435</v>
      </c>
      <c r="B444" s="57">
        <v>1003</v>
      </c>
      <c r="C444" s="10" t="s">
        <v>193</v>
      </c>
      <c r="D444" s="2"/>
      <c r="E444" s="85" t="s">
        <v>92</v>
      </c>
      <c r="F444" s="85"/>
      <c r="G444" s="29">
        <f>G446+G445</f>
        <v>10944.2</v>
      </c>
    </row>
    <row r="445" spans="1:9" s="21" customFormat="1" ht="26" hidden="1" x14ac:dyDescent="0.3">
      <c r="A445" s="69">
        <v>436</v>
      </c>
      <c r="B445" s="58">
        <v>1003</v>
      </c>
      <c r="C445" s="4" t="s">
        <v>193</v>
      </c>
      <c r="D445" s="4" t="s">
        <v>78</v>
      </c>
      <c r="E445" s="91" t="s">
        <v>77</v>
      </c>
      <c r="F445" s="91"/>
      <c r="G445" s="71">
        <v>262.2</v>
      </c>
    </row>
    <row r="446" spans="1:9" ht="26" hidden="1" x14ac:dyDescent="0.25">
      <c r="A446" s="69">
        <v>437</v>
      </c>
      <c r="B446" s="58">
        <v>1003</v>
      </c>
      <c r="C446" s="4" t="s">
        <v>193</v>
      </c>
      <c r="D446" s="4" t="s">
        <v>48</v>
      </c>
      <c r="E446" s="91" t="s">
        <v>49</v>
      </c>
      <c r="F446" s="91"/>
      <c r="G446" s="71">
        <v>10682</v>
      </c>
    </row>
    <row r="447" spans="1:9" ht="129" hidden="1" customHeight="1" x14ac:dyDescent="0.3">
      <c r="A447" s="69">
        <v>438</v>
      </c>
      <c r="B447" s="57">
        <v>1003</v>
      </c>
      <c r="C447" s="2" t="s">
        <v>196</v>
      </c>
      <c r="D447" s="2"/>
      <c r="E447" s="85" t="s">
        <v>94</v>
      </c>
      <c r="F447" s="85"/>
      <c r="G447" s="29">
        <f>G449+G448</f>
        <v>76900</v>
      </c>
    </row>
    <row r="448" spans="1:9" ht="26" hidden="1" x14ac:dyDescent="0.25">
      <c r="A448" s="69">
        <v>439</v>
      </c>
      <c r="B448" s="58">
        <v>1003</v>
      </c>
      <c r="C448" s="4" t="s">
        <v>196</v>
      </c>
      <c r="D448" s="4" t="s">
        <v>78</v>
      </c>
      <c r="E448" s="91" t="s">
        <v>77</v>
      </c>
      <c r="F448" s="91"/>
      <c r="G448" s="71">
        <v>1300</v>
      </c>
    </row>
    <row r="449" spans="1:7" ht="26" hidden="1" x14ac:dyDescent="0.25">
      <c r="A449" s="69">
        <v>440</v>
      </c>
      <c r="B449" s="58">
        <v>1003</v>
      </c>
      <c r="C449" s="4" t="s">
        <v>196</v>
      </c>
      <c r="D449" s="4" t="s">
        <v>48</v>
      </c>
      <c r="E449" s="91" t="s">
        <v>49</v>
      </c>
      <c r="F449" s="91"/>
      <c r="G449" s="71">
        <v>75600</v>
      </c>
    </row>
    <row r="450" spans="1:7" ht="120.75" hidden="1" customHeight="1" x14ac:dyDescent="0.3">
      <c r="A450" s="69">
        <v>441</v>
      </c>
      <c r="B450" s="57">
        <v>1003</v>
      </c>
      <c r="C450" s="10" t="s">
        <v>197</v>
      </c>
      <c r="D450" s="2"/>
      <c r="E450" s="85" t="s">
        <v>331</v>
      </c>
      <c r="F450" s="85"/>
      <c r="G450" s="29">
        <f>G452+G451</f>
        <v>9292</v>
      </c>
    </row>
    <row r="451" spans="1:7" ht="26" hidden="1" x14ac:dyDescent="0.25">
      <c r="A451" s="69">
        <v>442</v>
      </c>
      <c r="B451" s="58">
        <v>1003</v>
      </c>
      <c r="C451" s="4" t="s">
        <v>197</v>
      </c>
      <c r="D451" s="4" t="s">
        <v>78</v>
      </c>
      <c r="E451" s="91" t="s">
        <v>77</v>
      </c>
      <c r="F451" s="91"/>
      <c r="G451" s="71">
        <v>132</v>
      </c>
    </row>
    <row r="452" spans="1:7" s="21" customFormat="1" ht="26" hidden="1" x14ac:dyDescent="0.3">
      <c r="A452" s="69">
        <v>443</v>
      </c>
      <c r="B452" s="58">
        <v>1003</v>
      </c>
      <c r="C452" s="4" t="s">
        <v>197</v>
      </c>
      <c r="D452" s="4" t="s">
        <v>48</v>
      </c>
      <c r="E452" s="91" t="s">
        <v>49</v>
      </c>
      <c r="F452" s="91"/>
      <c r="G452" s="71">
        <v>9160</v>
      </c>
    </row>
    <row r="453" spans="1:7" ht="39" hidden="1" x14ac:dyDescent="0.3">
      <c r="A453" s="69">
        <v>444</v>
      </c>
      <c r="B453" s="57">
        <v>1003</v>
      </c>
      <c r="C453" s="33" t="s">
        <v>305</v>
      </c>
      <c r="D453" s="2"/>
      <c r="E453" s="85" t="s">
        <v>179</v>
      </c>
      <c r="F453" s="85"/>
      <c r="G453" s="29">
        <f>G454</f>
        <v>100</v>
      </c>
    </row>
    <row r="454" spans="1:7" ht="26" hidden="1" x14ac:dyDescent="0.25">
      <c r="A454" s="69">
        <v>445</v>
      </c>
      <c r="B454" s="58">
        <v>1003</v>
      </c>
      <c r="C454" s="55" t="s">
        <v>305</v>
      </c>
      <c r="D454" s="4" t="s">
        <v>48</v>
      </c>
      <c r="E454" s="91" t="s">
        <v>49</v>
      </c>
      <c r="F454" s="91"/>
      <c r="G454" s="65">
        <v>100</v>
      </c>
    </row>
    <row r="455" spans="1:7" s="21" customFormat="1" ht="39" hidden="1" x14ac:dyDescent="0.3">
      <c r="A455" s="69">
        <v>446</v>
      </c>
      <c r="B455" s="57">
        <v>1003</v>
      </c>
      <c r="C455" s="2" t="s">
        <v>306</v>
      </c>
      <c r="D455" s="2"/>
      <c r="E455" s="85" t="s">
        <v>76</v>
      </c>
      <c r="F455" s="85"/>
      <c r="G455" s="29">
        <f>G456</f>
        <v>15</v>
      </c>
    </row>
    <row r="456" spans="1:7" s="21" customFormat="1" ht="39" hidden="1" x14ac:dyDescent="0.3">
      <c r="A456" s="69">
        <v>447</v>
      </c>
      <c r="B456" s="58">
        <v>1003</v>
      </c>
      <c r="C456" s="4" t="s">
        <v>306</v>
      </c>
      <c r="D456" s="4" t="s">
        <v>56</v>
      </c>
      <c r="E456" s="91" t="s">
        <v>517</v>
      </c>
      <c r="F456" s="91"/>
      <c r="G456" s="65">
        <v>15</v>
      </c>
    </row>
    <row r="457" spans="1:7" ht="32.25" hidden="1" customHeight="1" x14ac:dyDescent="0.3">
      <c r="A457" s="69">
        <v>448</v>
      </c>
      <c r="B457" s="57">
        <v>1003</v>
      </c>
      <c r="C457" s="2" t="s">
        <v>307</v>
      </c>
      <c r="D457" s="2"/>
      <c r="E457" s="85" t="s">
        <v>169</v>
      </c>
      <c r="F457" s="85"/>
      <c r="G457" s="29">
        <f>G458</f>
        <v>775</v>
      </c>
    </row>
    <row r="458" spans="1:7" ht="39" hidden="1" x14ac:dyDescent="0.3">
      <c r="A458" s="69">
        <v>449</v>
      </c>
      <c r="B458" s="57">
        <v>1003</v>
      </c>
      <c r="C458" s="2" t="s">
        <v>369</v>
      </c>
      <c r="D458" s="2"/>
      <c r="E458" s="85" t="s">
        <v>368</v>
      </c>
      <c r="F458" s="85"/>
      <c r="G458" s="29">
        <f>G459</f>
        <v>775</v>
      </c>
    </row>
    <row r="459" spans="1:7" ht="26" hidden="1" x14ac:dyDescent="0.25">
      <c r="A459" s="69">
        <v>450</v>
      </c>
      <c r="B459" s="58">
        <v>1003</v>
      </c>
      <c r="C459" s="4" t="s">
        <v>369</v>
      </c>
      <c r="D459" s="4" t="s">
        <v>48</v>
      </c>
      <c r="E459" s="91" t="s">
        <v>49</v>
      </c>
      <c r="F459" s="91"/>
      <c r="G459" s="65">
        <v>775</v>
      </c>
    </row>
    <row r="460" spans="1:7" ht="26" hidden="1" x14ac:dyDescent="0.3">
      <c r="A460" s="69">
        <v>451</v>
      </c>
      <c r="B460" s="57">
        <v>1003</v>
      </c>
      <c r="C460" s="2" t="s">
        <v>427</v>
      </c>
      <c r="D460" s="2"/>
      <c r="E460" s="85" t="s">
        <v>389</v>
      </c>
      <c r="F460" s="85"/>
      <c r="G460" s="29">
        <f>G461</f>
        <v>300</v>
      </c>
    </row>
    <row r="461" spans="1:7" ht="39" hidden="1" x14ac:dyDescent="0.3">
      <c r="A461" s="69">
        <v>452</v>
      </c>
      <c r="B461" s="57">
        <v>1003</v>
      </c>
      <c r="C461" s="2" t="s">
        <v>390</v>
      </c>
      <c r="D461" s="2"/>
      <c r="E461" s="28" t="s">
        <v>436</v>
      </c>
      <c r="F461" s="28"/>
      <c r="G461" s="29">
        <f>G462</f>
        <v>300</v>
      </c>
    </row>
    <row r="462" spans="1:7" ht="26" hidden="1" x14ac:dyDescent="0.25">
      <c r="A462" s="69">
        <v>453</v>
      </c>
      <c r="B462" s="58">
        <v>1003</v>
      </c>
      <c r="C462" s="4" t="s">
        <v>390</v>
      </c>
      <c r="D462" s="4" t="s">
        <v>48</v>
      </c>
      <c r="E462" s="91" t="s">
        <v>49</v>
      </c>
      <c r="F462" s="91"/>
      <c r="G462" s="65">
        <v>300</v>
      </c>
    </row>
    <row r="463" spans="1:7" ht="39" hidden="1" x14ac:dyDescent="0.3">
      <c r="A463" s="69">
        <v>454</v>
      </c>
      <c r="B463" s="57">
        <v>1003</v>
      </c>
      <c r="C463" s="2" t="s">
        <v>201</v>
      </c>
      <c r="D463" s="2"/>
      <c r="E463" s="85" t="s">
        <v>406</v>
      </c>
      <c r="F463" s="85"/>
      <c r="G463" s="29">
        <f>G464</f>
        <v>2900.7</v>
      </c>
    </row>
    <row r="464" spans="1:7" ht="26.25" hidden="1" customHeight="1" x14ac:dyDescent="0.3">
      <c r="A464" s="69">
        <v>455</v>
      </c>
      <c r="B464" s="57">
        <v>1003</v>
      </c>
      <c r="C464" s="2" t="s">
        <v>481</v>
      </c>
      <c r="D464" s="2"/>
      <c r="E464" s="85" t="s">
        <v>482</v>
      </c>
      <c r="F464" s="85"/>
      <c r="G464" s="29">
        <f>G467+G465+G469</f>
        <v>2900.7</v>
      </c>
    </row>
    <row r="465" spans="1:9" ht="26.25" hidden="1" customHeight="1" x14ac:dyDescent="0.3">
      <c r="A465" s="69">
        <v>456</v>
      </c>
      <c r="B465" s="57">
        <v>1003</v>
      </c>
      <c r="C465" s="2" t="s">
        <v>510</v>
      </c>
      <c r="D465" s="2"/>
      <c r="E465" s="92" t="s">
        <v>487</v>
      </c>
      <c r="F465" s="92"/>
      <c r="G465" s="29">
        <f>G466</f>
        <v>1390.5</v>
      </c>
    </row>
    <row r="466" spans="1:9" ht="26.25" hidden="1" customHeight="1" x14ac:dyDescent="0.25">
      <c r="A466" s="69">
        <v>457</v>
      </c>
      <c r="B466" s="58">
        <v>1003</v>
      </c>
      <c r="C466" s="4" t="s">
        <v>510</v>
      </c>
      <c r="D466" s="4" t="s">
        <v>48</v>
      </c>
      <c r="E466" s="91" t="s">
        <v>49</v>
      </c>
      <c r="F466" s="91"/>
      <c r="G466" s="71">
        <v>1390.5</v>
      </c>
    </row>
    <row r="467" spans="1:9" ht="26" hidden="1" x14ac:dyDescent="0.3">
      <c r="A467" s="69">
        <v>458</v>
      </c>
      <c r="B467" s="57">
        <v>1003</v>
      </c>
      <c r="C467" s="2" t="s">
        <v>486</v>
      </c>
      <c r="D467" s="2"/>
      <c r="E467" s="85" t="s">
        <v>524</v>
      </c>
      <c r="F467" s="85"/>
      <c r="G467" s="29">
        <f>G468</f>
        <v>954.9</v>
      </c>
    </row>
    <row r="468" spans="1:9" ht="26" hidden="1" x14ac:dyDescent="0.25">
      <c r="A468" s="69">
        <v>459</v>
      </c>
      <c r="B468" s="58">
        <v>1003</v>
      </c>
      <c r="C468" s="4" t="s">
        <v>486</v>
      </c>
      <c r="D468" s="4" t="s">
        <v>48</v>
      </c>
      <c r="E468" s="91" t="s">
        <v>49</v>
      </c>
      <c r="F468" s="91"/>
      <c r="G468" s="65">
        <f>1181-226.1</f>
        <v>954.9</v>
      </c>
    </row>
    <row r="469" spans="1:9" ht="39" hidden="1" x14ac:dyDescent="0.3">
      <c r="A469" s="69">
        <v>460</v>
      </c>
      <c r="B469" s="57">
        <v>1003</v>
      </c>
      <c r="C469" s="2" t="s">
        <v>511</v>
      </c>
      <c r="D469" s="2"/>
      <c r="E469" s="92" t="s">
        <v>512</v>
      </c>
      <c r="F469" s="92"/>
      <c r="G469" s="29">
        <f>G470</f>
        <v>555.29999999999995</v>
      </c>
    </row>
    <row r="470" spans="1:9" ht="26" hidden="1" x14ac:dyDescent="0.25">
      <c r="A470" s="69">
        <v>461</v>
      </c>
      <c r="B470" s="58">
        <v>1003</v>
      </c>
      <c r="C470" s="4" t="s">
        <v>511</v>
      </c>
      <c r="D470" s="4" t="s">
        <v>48</v>
      </c>
      <c r="E470" s="91" t="s">
        <v>49</v>
      </c>
      <c r="F470" s="91"/>
      <c r="G470" s="71">
        <f>226.1+329.2</f>
        <v>555.29999999999995</v>
      </c>
    </row>
    <row r="471" spans="1:9" ht="14.25" hidden="1" customHeight="1" x14ac:dyDescent="0.3">
      <c r="A471" s="69">
        <v>462</v>
      </c>
      <c r="B471" s="57">
        <v>1003</v>
      </c>
      <c r="C471" s="2" t="s">
        <v>189</v>
      </c>
      <c r="D471" s="2"/>
      <c r="E471" s="85" t="s">
        <v>156</v>
      </c>
      <c r="F471" s="85"/>
      <c r="G471" s="29">
        <f>G472</f>
        <v>252</v>
      </c>
    </row>
    <row r="472" spans="1:9" s="21" customFormat="1" ht="41.25" hidden="1" customHeight="1" x14ac:dyDescent="0.3">
      <c r="A472" s="69">
        <v>463</v>
      </c>
      <c r="B472" s="57">
        <v>1003</v>
      </c>
      <c r="C472" s="33" t="s">
        <v>308</v>
      </c>
      <c r="D472" s="2"/>
      <c r="E472" s="85" t="s">
        <v>437</v>
      </c>
      <c r="F472" s="85"/>
      <c r="G472" s="29">
        <f>G473</f>
        <v>252</v>
      </c>
    </row>
    <row r="473" spans="1:9" s="21" customFormat="1" ht="22.5" hidden="1" customHeight="1" x14ac:dyDescent="0.3">
      <c r="A473" s="69">
        <v>464</v>
      </c>
      <c r="B473" s="58">
        <v>1003</v>
      </c>
      <c r="C473" s="55" t="s">
        <v>308</v>
      </c>
      <c r="D473" s="4" t="s">
        <v>46</v>
      </c>
      <c r="E473" s="91" t="s">
        <v>47</v>
      </c>
      <c r="F473" s="91"/>
      <c r="G473" s="65">
        <v>252</v>
      </c>
    </row>
    <row r="474" spans="1:9" ht="13" x14ac:dyDescent="0.3">
      <c r="A474" s="69">
        <v>465</v>
      </c>
      <c r="B474" s="57">
        <v>1006</v>
      </c>
      <c r="C474" s="10"/>
      <c r="D474" s="10"/>
      <c r="E474" s="85" t="s">
        <v>42</v>
      </c>
      <c r="F474" s="115">
        <v>7440.7</v>
      </c>
      <c r="G474" s="29">
        <f>G475</f>
        <v>7568.6</v>
      </c>
      <c r="H474" s="81">
        <f>G474-F474</f>
        <v>127.90000000000055</v>
      </c>
      <c r="I474" s="120">
        <f>G474/F474*100</f>
        <v>101.71892429475722</v>
      </c>
    </row>
    <row r="475" spans="1:9" ht="26" hidden="1" x14ac:dyDescent="0.3">
      <c r="A475" s="69">
        <v>466</v>
      </c>
      <c r="B475" s="57">
        <v>1006</v>
      </c>
      <c r="C475" s="2" t="s">
        <v>195</v>
      </c>
      <c r="D475" s="2"/>
      <c r="E475" s="85" t="s">
        <v>412</v>
      </c>
      <c r="F475" s="85"/>
      <c r="G475" s="29">
        <f>G479+G476</f>
        <v>7568.6</v>
      </c>
    </row>
    <row r="476" spans="1:9" ht="39" hidden="1" x14ac:dyDescent="0.3">
      <c r="A476" s="69">
        <v>467</v>
      </c>
      <c r="B476" s="57">
        <v>1006</v>
      </c>
      <c r="C476" s="2" t="s">
        <v>194</v>
      </c>
      <c r="D476" s="2"/>
      <c r="E476" s="85" t="s">
        <v>166</v>
      </c>
      <c r="F476" s="85"/>
      <c r="G476" s="29">
        <f>G477</f>
        <v>193</v>
      </c>
    </row>
    <row r="477" spans="1:9" ht="39" hidden="1" x14ac:dyDescent="0.3">
      <c r="A477" s="69">
        <v>468</v>
      </c>
      <c r="B477" s="57">
        <v>1006</v>
      </c>
      <c r="C477" s="33" t="s">
        <v>309</v>
      </c>
      <c r="D477" s="2"/>
      <c r="E477" s="85" t="s">
        <v>168</v>
      </c>
      <c r="F477" s="85"/>
      <c r="G477" s="29">
        <f>G478</f>
        <v>193</v>
      </c>
    </row>
    <row r="478" spans="1:9" ht="39" hidden="1" x14ac:dyDescent="0.25">
      <c r="A478" s="69">
        <v>469</v>
      </c>
      <c r="B478" s="58">
        <v>1006</v>
      </c>
      <c r="C478" s="55" t="s">
        <v>309</v>
      </c>
      <c r="D478" s="4" t="s">
        <v>72</v>
      </c>
      <c r="E478" s="91" t="s">
        <v>516</v>
      </c>
      <c r="F478" s="91"/>
      <c r="G478" s="65">
        <v>193</v>
      </c>
    </row>
    <row r="479" spans="1:9" ht="42.75" hidden="1" customHeight="1" x14ac:dyDescent="0.3">
      <c r="A479" s="69">
        <v>470</v>
      </c>
      <c r="B479" s="57">
        <v>1006</v>
      </c>
      <c r="C479" s="2" t="s">
        <v>310</v>
      </c>
      <c r="D479" s="2"/>
      <c r="E479" s="85" t="s">
        <v>413</v>
      </c>
      <c r="F479" s="85"/>
      <c r="G479" s="29">
        <f>G480+G483</f>
        <v>7375.6</v>
      </c>
    </row>
    <row r="480" spans="1:9" ht="102.75" hidden="1" customHeight="1" x14ac:dyDescent="0.3">
      <c r="A480" s="69">
        <v>471</v>
      </c>
      <c r="B480" s="57">
        <v>1006</v>
      </c>
      <c r="C480" s="10" t="s">
        <v>327</v>
      </c>
      <c r="D480" s="2"/>
      <c r="E480" s="85" t="s">
        <v>92</v>
      </c>
      <c r="F480" s="85"/>
      <c r="G480" s="29">
        <f>G481+G482</f>
        <v>537.79999999999995</v>
      </c>
    </row>
    <row r="481" spans="1:9" ht="13" hidden="1" x14ac:dyDescent="0.25">
      <c r="A481" s="69">
        <v>472</v>
      </c>
      <c r="B481" s="58">
        <v>1006</v>
      </c>
      <c r="C481" s="4" t="s">
        <v>327</v>
      </c>
      <c r="D481" s="4" t="s">
        <v>44</v>
      </c>
      <c r="E481" s="91" t="s">
        <v>45</v>
      </c>
      <c r="F481" s="91"/>
      <c r="G481" s="71">
        <v>520.79999999999995</v>
      </c>
    </row>
    <row r="482" spans="1:9" ht="26" hidden="1" x14ac:dyDescent="0.25">
      <c r="A482" s="69">
        <v>473</v>
      </c>
      <c r="B482" s="58">
        <v>1006</v>
      </c>
      <c r="C482" s="4" t="s">
        <v>327</v>
      </c>
      <c r="D482" s="4">
        <v>240</v>
      </c>
      <c r="E482" s="91" t="s">
        <v>77</v>
      </c>
      <c r="F482" s="91"/>
      <c r="G482" s="71">
        <v>17</v>
      </c>
    </row>
    <row r="483" spans="1:9" ht="131.25" hidden="1" customHeight="1" x14ac:dyDescent="0.3">
      <c r="A483" s="69">
        <v>474</v>
      </c>
      <c r="B483" s="57">
        <v>1006</v>
      </c>
      <c r="C483" s="2" t="s">
        <v>328</v>
      </c>
      <c r="D483" s="2"/>
      <c r="E483" s="85" t="s">
        <v>332</v>
      </c>
      <c r="F483" s="85"/>
      <c r="G483" s="29">
        <f>G484+G485</f>
        <v>6837.8</v>
      </c>
    </row>
    <row r="484" spans="1:9" ht="13" hidden="1" x14ac:dyDescent="0.25">
      <c r="A484" s="69">
        <v>475</v>
      </c>
      <c r="B484" s="58">
        <v>1006</v>
      </c>
      <c r="C484" s="4" t="s">
        <v>328</v>
      </c>
      <c r="D484" s="4" t="s">
        <v>44</v>
      </c>
      <c r="E484" s="91" t="s">
        <v>45</v>
      </c>
      <c r="F484" s="91"/>
      <c r="G484" s="71">
        <v>4856</v>
      </c>
    </row>
    <row r="485" spans="1:9" ht="26" hidden="1" x14ac:dyDescent="0.25">
      <c r="A485" s="69">
        <v>476</v>
      </c>
      <c r="B485" s="58">
        <v>1006</v>
      </c>
      <c r="C485" s="4" t="s">
        <v>328</v>
      </c>
      <c r="D485" s="4">
        <v>240</v>
      </c>
      <c r="E485" s="91" t="s">
        <v>77</v>
      </c>
      <c r="F485" s="91"/>
      <c r="G485" s="71">
        <v>1981.8</v>
      </c>
    </row>
    <row r="486" spans="1:9" ht="15" x14ac:dyDescent="0.3">
      <c r="A486" s="69">
        <v>477</v>
      </c>
      <c r="B486" s="57">
        <v>1100</v>
      </c>
      <c r="C486" s="10"/>
      <c r="D486" s="10"/>
      <c r="E486" s="90" t="s">
        <v>34</v>
      </c>
      <c r="F486" s="114">
        <v>52894</v>
      </c>
      <c r="G486" s="29">
        <f>G487</f>
        <v>54564</v>
      </c>
      <c r="H486" s="81">
        <f>G486-F486</f>
        <v>1670</v>
      </c>
      <c r="I486" s="120">
        <f>G486/F486*100</f>
        <v>103.15725791205053</v>
      </c>
    </row>
    <row r="487" spans="1:9" ht="13" x14ac:dyDescent="0.3">
      <c r="A487" s="69">
        <v>478</v>
      </c>
      <c r="B487" s="57">
        <v>1102</v>
      </c>
      <c r="C487" s="10"/>
      <c r="D487" s="10"/>
      <c r="E487" s="85" t="s">
        <v>41</v>
      </c>
      <c r="F487" s="115">
        <v>52894</v>
      </c>
      <c r="G487" s="29">
        <f>G488</f>
        <v>54564</v>
      </c>
      <c r="H487" s="81">
        <f>G487-F487</f>
        <v>1670</v>
      </c>
      <c r="I487" s="120">
        <f>G487/F487*100</f>
        <v>103.15725791205053</v>
      </c>
    </row>
    <row r="488" spans="1:9" ht="26" hidden="1" x14ac:dyDescent="0.3">
      <c r="A488" s="69">
        <v>479</v>
      </c>
      <c r="B488" s="57">
        <v>1102</v>
      </c>
      <c r="C488" s="10" t="s">
        <v>292</v>
      </c>
      <c r="D488" s="10"/>
      <c r="E488" s="85" t="s">
        <v>478</v>
      </c>
      <c r="F488" s="85"/>
      <c r="G488" s="29">
        <f>G489</f>
        <v>54564</v>
      </c>
    </row>
    <row r="489" spans="1:9" ht="26" hidden="1" x14ac:dyDescent="0.3">
      <c r="A489" s="69">
        <v>480</v>
      </c>
      <c r="B489" s="57">
        <v>1102</v>
      </c>
      <c r="C489" s="10" t="s">
        <v>293</v>
      </c>
      <c r="D489" s="10"/>
      <c r="E489" s="85" t="s">
        <v>414</v>
      </c>
      <c r="F489" s="85"/>
      <c r="G489" s="29">
        <f>G490+G495+G498+G505+G503+G501</f>
        <v>54564</v>
      </c>
    </row>
    <row r="490" spans="1:9" ht="26" hidden="1" x14ac:dyDescent="0.3">
      <c r="A490" s="69">
        <v>481</v>
      </c>
      <c r="B490" s="57">
        <v>1102</v>
      </c>
      <c r="C490" s="10" t="s">
        <v>311</v>
      </c>
      <c r="D490" s="10"/>
      <c r="E490" s="85" t="s">
        <v>144</v>
      </c>
      <c r="F490" s="85"/>
      <c r="G490" s="29">
        <f>G493+G491+G492+G494</f>
        <v>47707</v>
      </c>
    </row>
    <row r="491" spans="1:9" ht="13" hidden="1" x14ac:dyDescent="0.25">
      <c r="A491" s="69">
        <v>482</v>
      </c>
      <c r="B491" s="58">
        <v>1102</v>
      </c>
      <c r="C491" s="12" t="s">
        <v>311</v>
      </c>
      <c r="D491" s="4" t="s">
        <v>44</v>
      </c>
      <c r="E491" s="91" t="s">
        <v>45</v>
      </c>
      <c r="F491" s="91"/>
      <c r="G491" s="65">
        <v>12366</v>
      </c>
    </row>
    <row r="492" spans="1:9" ht="26" hidden="1" x14ac:dyDescent="0.25">
      <c r="A492" s="69">
        <v>483</v>
      </c>
      <c r="B492" s="58">
        <v>1102</v>
      </c>
      <c r="C492" s="12" t="s">
        <v>311</v>
      </c>
      <c r="D492" s="4">
        <v>240</v>
      </c>
      <c r="E492" s="91" t="s">
        <v>77</v>
      </c>
      <c r="F492" s="91"/>
      <c r="G492" s="65">
        <v>2370</v>
      </c>
    </row>
    <row r="493" spans="1:9" ht="13" hidden="1" x14ac:dyDescent="0.25">
      <c r="A493" s="69">
        <v>484</v>
      </c>
      <c r="B493" s="58">
        <v>1102</v>
      </c>
      <c r="C493" s="12" t="s">
        <v>311</v>
      </c>
      <c r="D493" s="4" t="s">
        <v>85</v>
      </c>
      <c r="E493" s="91" t="s">
        <v>86</v>
      </c>
      <c r="F493" s="91"/>
      <c r="G493" s="65">
        <v>32892</v>
      </c>
    </row>
    <row r="494" spans="1:9" ht="13" hidden="1" x14ac:dyDescent="0.25">
      <c r="A494" s="69">
        <v>485</v>
      </c>
      <c r="B494" s="58">
        <v>1102</v>
      </c>
      <c r="C494" s="12" t="s">
        <v>311</v>
      </c>
      <c r="D494" s="4" t="s">
        <v>79</v>
      </c>
      <c r="E494" s="91" t="s">
        <v>80</v>
      </c>
      <c r="F494" s="91"/>
      <c r="G494" s="65">
        <v>79</v>
      </c>
    </row>
    <row r="495" spans="1:9" ht="39" hidden="1" x14ac:dyDescent="0.3">
      <c r="A495" s="69">
        <v>486</v>
      </c>
      <c r="B495" s="57">
        <v>1102</v>
      </c>
      <c r="C495" s="2" t="s">
        <v>294</v>
      </c>
      <c r="D495" s="2"/>
      <c r="E495" s="85" t="s">
        <v>145</v>
      </c>
      <c r="F495" s="85"/>
      <c r="G495" s="29">
        <f>G497+G496</f>
        <v>1000</v>
      </c>
    </row>
    <row r="496" spans="1:9" ht="13" hidden="1" x14ac:dyDescent="0.25">
      <c r="A496" s="69">
        <v>487</v>
      </c>
      <c r="B496" s="58">
        <v>1102</v>
      </c>
      <c r="C496" s="4" t="s">
        <v>294</v>
      </c>
      <c r="D496" s="4" t="s">
        <v>44</v>
      </c>
      <c r="E496" s="91" t="s">
        <v>45</v>
      </c>
      <c r="F496" s="91"/>
      <c r="G496" s="65">
        <v>480</v>
      </c>
    </row>
    <row r="497" spans="1:9" ht="26" hidden="1" x14ac:dyDescent="0.25">
      <c r="A497" s="69">
        <v>488</v>
      </c>
      <c r="B497" s="58">
        <v>1102</v>
      </c>
      <c r="C497" s="12" t="s">
        <v>294</v>
      </c>
      <c r="D497" s="4" t="s">
        <v>78</v>
      </c>
      <c r="E497" s="91" t="s">
        <v>77</v>
      </c>
      <c r="F497" s="91"/>
      <c r="G497" s="65">
        <v>520</v>
      </c>
    </row>
    <row r="498" spans="1:9" ht="39" hidden="1" x14ac:dyDescent="0.3">
      <c r="A498" s="69">
        <v>489</v>
      </c>
      <c r="B498" s="57">
        <v>1102</v>
      </c>
      <c r="C498" s="2" t="s">
        <v>312</v>
      </c>
      <c r="D498" s="2"/>
      <c r="E498" s="85" t="s">
        <v>151</v>
      </c>
      <c r="F498" s="85"/>
      <c r="G498" s="29">
        <f>G500+G499</f>
        <v>35</v>
      </c>
    </row>
    <row r="499" spans="1:9" ht="13" hidden="1" x14ac:dyDescent="0.25">
      <c r="A499" s="69">
        <v>490</v>
      </c>
      <c r="B499" s="58">
        <v>1102</v>
      </c>
      <c r="C499" s="4" t="s">
        <v>312</v>
      </c>
      <c r="D499" s="4" t="s">
        <v>44</v>
      </c>
      <c r="E499" s="91" t="s">
        <v>45</v>
      </c>
      <c r="F499" s="91"/>
      <c r="G499" s="65">
        <v>10</v>
      </c>
    </row>
    <row r="500" spans="1:9" ht="26" hidden="1" x14ac:dyDescent="0.25">
      <c r="A500" s="69">
        <v>491</v>
      </c>
      <c r="B500" s="58">
        <v>1102</v>
      </c>
      <c r="C500" s="12" t="s">
        <v>312</v>
      </c>
      <c r="D500" s="4" t="s">
        <v>78</v>
      </c>
      <c r="E500" s="91" t="s">
        <v>77</v>
      </c>
      <c r="F500" s="91"/>
      <c r="G500" s="65">
        <v>25</v>
      </c>
    </row>
    <row r="501" spans="1:9" ht="39" hidden="1" x14ac:dyDescent="0.3">
      <c r="A501" s="69">
        <v>492</v>
      </c>
      <c r="B501" s="100">
        <v>1102</v>
      </c>
      <c r="C501" s="109" t="s">
        <v>504</v>
      </c>
      <c r="D501" s="97"/>
      <c r="E501" s="102" t="s">
        <v>505</v>
      </c>
      <c r="F501" s="102"/>
      <c r="G501" s="29">
        <f>G502</f>
        <v>350</v>
      </c>
    </row>
    <row r="502" spans="1:9" ht="26" hidden="1" x14ac:dyDescent="0.25">
      <c r="A502" s="69">
        <v>493</v>
      </c>
      <c r="B502" s="101">
        <v>1102</v>
      </c>
      <c r="C502" s="110" t="s">
        <v>504</v>
      </c>
      <c r="D502" s="4" t="s">
        <v>78</v>
      </c>
      <c r="E502" s="91" t="s">
        <v>77</v>
      </c>
      <c r="F502" s="91"/>
      <c r="G502" s="65">
        <v>350</v>
      </c>
    </row>
    <row r="503" spans="1:9" ht="26" hidden="1" x14ac:dyDescent="0.3">
      <c r="A503" s="69">
        <v>494</v>
      </c>
      <c r="B503" s="57">
        <v>1102</v>
      </c>
      <c r="C503" s="10" t="s">
        <v>465</v>
      </c>
      <c r="D503" s="4"/>
      <c r="E503" s="85" t="s">
        <v>459</v>
      </c>
      <c r="F503" s="85"/>
      <c r="G503" s="29">
        <f>G504</f>
        <v>5392</v>
      </c>
    </row>
    <row r="504" spans="1:9" ht="13" hidden="1" x14ac:dyDescent="0.25">
      <c r="A504" s="69">
        <v>495</v>
      </c>
      <c r="B504" s="58">
        <v>1102</v>
      </c>
      <c r="C504" s="12" t="s">
        <v>465</v>
      </c>
      <c r="D504" s="4" t="s">
        <v>90</v>
      </c>
      <c r="E504" s="91" t="s">
        <v>91</v>
      </c>
      <c r="F504" s="91"/>
      <c r="G504" s="65">
        <v>5392</v>
      </c>
    </row>
    <row r="505" spans="1:9" ht="39.65" hidden="1" customHeight="1" x14ac:dyDescent="0.3">
      <c r="A505" s="69">
        <v>496</v>
      </c>
      <c r="B505" s="57">
        <v>1102</v>
      </c>
      <c r="C505" s="10" t="s">
        <v>457</v>
      </c>
      <c r="D505" s="4"/>
      <c r="E505" s="85" t="s">
        <v>458</v>
      </c>
      <c r="F505" s="85"/>
      <c r="G505" s="29">
        <f>G506</f>
        <v>80</v>
      </c>
    </row>
    <row r="506" spans="1:9" ht="13" hidden="1" x14ac:dyDescent="0.25">
      <c r="A506" s="69">
        <v>497</v>
      </c>
      <c r="B506" s="58">
        <v>1102</v>
      </c>
      <c r="C506" s="12" t="s">
        <v>457</v>
      </c>
      <c r="D506" s="4" t="s">
        <v>85</v>
      </c>
      <c r="E506" s="91" t="s">
        <v>86</v>
      </c>
      <c r="F506" s="91"/>
      <c r="G506" s="65">
        <v>80</v>
      </c>
    </row>
    <row r="507" spans="1:9" ht="15" x14ac:dyDescent="0.3">
      <c r="A507" s="69">
        <v>498</v>
      </c>
      <c r="B507" s="57">
        <v>1200</v>
      </c>
      <c r="C507" s="12"/>
      <c r="D507" s="30"/>
      <c r="E507" s="90" t="s">
        <v>71</v>
      </c>
      <c r="F507" s="114">
        <v>505</v>
      </c>
      <c r="G507" s="29">
        <f>G508</f>
        <v>530</v>
      </c>
      <c r="H507" s="81">
        <f>G507-F507</f>
        <v>25</v>
      </c>
      <c r="I507" s="120">
        <f>G507/F507*100</f>
        <v>104.95049504950495</v>
      </c>
    </row>
    <row r="508" spans="1:9" ht="13" x14ac:dyDescent="0.3">
      <c r="A508" s="69">
        <v>499</v>
      </c>
      <c r="B508" s="57">
        <v>1202</v>
      </c>
      <c r="C508" s="10"/>
      <c r="D508" s="43"/>
      <c r="E508" s="85" t="s">
        <v>102</v>
      </c>
      <c r="F508" s="115">
        <v>505</v>
      </c>
      <c r="G508" s="29">
        <f>G509</f>
        <v>530</v>
      </c>
      <c r="H508" s="81">
        <f>G508-F508</f>
        <v>25</v>
      </c>
      <c r="I508" s="120">
        <f>G508/F508*100</f>
        <v>104.95049504950495</v>
      </c>
    </row>
    <row r="509" spans="1:9" ht="13" hidden="1" x14ac:dyDescent="0.3">
      <c r="A509" s="69">
        <v>500</v>
      </c>
      <c r="B509" s="57">
        <v>1202</v>
      </c>
      <c r="C509" s="2" t="s">
        <v>189</v>
      </c>
      <c r="D509" s="2"/>
      <c r="E509" s="85" t="s">
        <v>156</v>
      </c>
      <c r="F509" s="85"/>
      <c r="G509" s="29">
        <f>G510</f>
        <v>530</v>
      </c>
    </row>
    <row r="510" spans="1:9" ht="26" hidden="1" x14ac:dyDescent="0.3">
      <c r="A510" s="69">
        <v>501</v>
      </c>
      <c r="B510" s="57">
        <v>1202</v>
      </c>
      <c r="C510" s="10" t="s">
        <v>313</v>
      </c>
      <c r="D510" s="43"/>
      <c r="E510" s="85" t="s">
        <v>101</v>
      </c>
      <c r="F510" s="85"/>
      <c r="G510" s="29">
        <f>G511</f>
        <v>530</v>
      </c>
    </row>
    <row r="511" spans="1:9" ht="39" hidden="1" x14ac:dyDescent="0.25">
      <c r="A511" s="69">
        <v>502</v>
      </c>
      <c r="B511" s="58">
        <v>1202</v>
      </c>
      <c r="C511" s="12" t="s">
        <v>313</v>
      </c>
      <c r="D511" s="4" t="s">
        <v>56</v>
      </c>
      <c r="E511" s="91" t="s">
        <v>517</v>
      </c>
      <c r="F511" s="91"/>
      <c r="G511" s="65">
        <v>530</v>
      </c>
    </row>
    <row r="512" spans="1:9" ht="14.5" customHeight="1" x14ac:dyDescent="0.3">
      <c r="A512" s="69">
        <v>503</v>
      </c>
      <c r="B512" s="57">
        <v>1300</v>
      </c>
      <c r="C512" s="10"/>
      <c r="D512" s="10"/>
      <c r="E512" s="90" t="s">
        <v>519</v>
      </c>
      <c r="F512" s="114">
        <v>15.3</v>
      </c>
      <c r="G512" s="29">
        <f>G513</f>
        <v>3.8</v>
      </c>
      <c r="H512" s="81">
        <f>G512-F512</f>
        <v>-11.5</v>
      </c>
      <c r="I512" s="120">
        <f>G512/F512*100</f>
        <v>24.83660130718954</v>
      </c>
    </row>
    <row r="513" spans="1:9" ht="26" x14ac:dyDescent="0.3">
      <c r="A513" s="69">
        <v>504</v>
      </c>
      <c r="B513" s="57">
        <v>1301</v>
      </c>
      <c r="C513" s="2"/>
      <c r="D513" s="2"/>
      <c r="E513" s="85" t="s">
        <v>520</v>
      </c>
      <c r="F513" s="115">
        <v>15.3</v>
      </c>
      <c r="G513" s="29">
        <f>G514</f>
        <v>3.8</v>
      </c>
      <c r="H513" s="81">
        <f>G513-F513</f>
        <v>-11.5</v>
      </c>
      <c r="I513" s="120">
        <f>G513/F513*100</f>
        <v>24.83660130718954</v>
      </c>
    </row>
    <row r="514" spans="1:9" ht="26" hidden="1" x14ac:dyDescent="0.3">
      <c r="A514" s="69">
        <v>505</v>
      </c>
      <c r="B514" s="57">
        <v>1301</v>
      </c>
      <c r="C514" s="2" t="s">
        <v>252</v>
      </c>
      <c r="D514" s="2"/>
      <c r="E514" s="85" t="s">
        <v>397</v>
      </c>
      <c r="F514" s="85"/>
      <c r="G514" s="29">
        <f>G515</f>
        <v>3.8</v>
      </c>
    </row>
    <row r="515" spans="1:9" ht="26" hidden="1" x14ac:dyDescent="0.3">
      <c r="A515" s="69">
        <v>506</v>
      </c>
      <c r="B515" s="57">
        <v>1301</v>
      </c>
      <c r="C515" s="2" t="s">
        <v>314</v>
      </c>
      <c r="D515" s="2"/>
      <c r="E515" s="85" t="s">
        <v>110</v>
      </c>
      <c r="F515" s="85"/>
      <c r="G515" s="29">
        <f>G516</f>
        <v>3.8</v>
      </c>
    </row>
    <row r="516" spans="1:9" ht="13" hidden="1" x14ac:dyDescent="0.25">
      <c r="A516" s="69">
        <v>507</v>
      </c>
      <c r="B516" s="58">
        <v>1301</v>
      </c>
      <c r="C516" s="4" t="s">
        <v>314</v>
      </c>
      <c r="D516" s="4" t="s">
        <v>82</v>
      </c>
      <c r="E516" s="91" t="s">
        <v>83</v>
      </c>
      <c r="F516" s="91"/>
      <c r="G516" s="65">
        <v>3.8</v>
      </c>
    </row>
    <row r="517" spans="1:9" ht="13" x14ac:dyDescent="0.3">
      <c r="A517" s="69">
        <v>508</v>
      </c>
      <c r="B517" s="58"/>
      <c r="C517" s="4"/>
      <c r="D517" s="4"/>
      <c r="E517" s="5" t="s">
        <v>32</v>
      </c>
      <c r="F517" s="115">
        <v>1532296</v>
      </c>
      <c r="G517" s="29">
        <f>G9+G93+G99+G139+G211+G277+G294+G410+G435+G486+G512+G507</f>
        <v>1555518.1</v>
      </c>
      <c r="H517" s="81">
        <f>G517-F517</f>
        <v>23222.100000000093</v>
      </c>
      <c r="I517" s="120">
        <f>G517/F517*100</f>
        <v>101.51551005810889</v>
      </c>
    </row>
    <row r="518" spans="1:9" x14ac:dyDescent="0.25">
      <c r="A518" s="112"/>
      <c r="C518" s="74"/>
      <c r="E518" s="73"/>
      <c r="F518" s="73"/>
      <c r="H518" s="66"/>
    </row>
    <row r="519" spans="1:9" x14ac:dyDescent="0.25">
      <c r="A519" s="112"/>
      <c r="D519" s="72"/>
      <c r="E519" s="66"/>
      <c r="F519" s="66"/>
      <c r="G519" s="66"/>
      <c r="H519" s="36"/>
    </row>
    <row r="520" spans="1:9" s="25" customFormat="1" ht="48.75" hidden="1" customHeight="1" x14ac:dyDescent="0.3">
      <c r="A520" s="112"/>
      <c r="B520"/>
      <c r="C520"/>
      <c r="D520" s="66" t="s">
        <v>344</v>
      </c>
      <c r="E520" s="36"/>
      <c r="F520" s="36"/>
      <c r="G520" s="36">
        <f>493803.9+82980.1+1390.5+329.2+16724.4</f>
        <v>595228.1</v>
      </c>
    </row>
    <row r="521" spans="1:9" s="25" customFormat="1" ht="13" hidden="1" x14ac:dyDescent="0.3">
      <c r="A521" s="112"/>
      <c r="B521"/>
      <c r="C521"/>
      <c r="D521" s="25" t="s">
        <v>345</v>
      </c>
      <c r="E521" s="107"/>
      <c r="F521" s="107"/>
      <c r="G521" s="80">
        <f>949672+7618+3000</f>
        <v>960290</v>
      </c>
    </row>
    <row r="522" spans="1:9" s="25" customFormat="1" ht="13" hidden="1" x14ac:dyDescent="0.3">
      <c r="A522" s="112"/>
      <c r="B522"/>
      <c r="C522"/>
      <c r="D522" s="25" t="s">
        <v>346</v>
      </c>
      <c r="E522" s="107">
        <f>E520+E521</f>
        <v>0</v>
      </c>
      <c r="F522" s="107"/>
      <c r="G522" s="80">
        <f>SUM(G520:G521)</f>
        <v>1555518.1</v>
      </c>
    </row>
    <row r="523" spans="1:9" hidden="1" x14ac:dyDescent="0.25"/>
    <row r="524" spans="1:9" hidden="1" x14ac:dyDescent="0.25">
      <c r="G524"/>
    </row>
    <row r="525" spans="1:9" x14ac:dyDescent="0.25">
      <c r="G525"/>
    </row>
    <row r="526" spans="1:9" x14ac:dyDescent="0.25">
      <c r="G526"/>
    </row>
  </sheetData>
  <autoFilter ref="A7:G522" xr:uid="{00000000-0009-0000-0000-000003000000}">
    <filterColumn colId="2">
      <filters blank="1"/>
    </filterColumn>
    <filterColumn colId="3">
      <filters blank="1"/>
    </filterColumn>
  </autoFilter>
  <mergeCells count="5">
    <mergeCell ref="D1:G1"/>
    <mergeCell ref="D2:G2"/>
    <mergeCell ref="D3:G3"/>
    <mergeCell ref="D4:G4"/>
    <mergeCell ref="A5:G5"/>
  </mergeCells>
  <pageMargins left="0.25" right="0.17" top="0.18" bottom="0.18" header="0" footer="0"/>
  <pageSetup paperSize="9" scale="85" fitToHeight="2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Прил.4-2023г.  </vt:lpstr>
      <vt:lpstr>Прил.2-2023г.</vt:lpstr>
      <vt:lpstr>Прил.3 кратко</vt:lpstr>
      <vt:lpstr>Прил.4,-2023г.</vt:lpstr>
      <vt:lpstr>СРАВНЕНИЕ1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Cheremnih</cp:lastModifiedBy>
  <cp:lastPrinted>2024-04-27T09:48:49Z</cp:lastPrinted>
  <dcterms:created xsi:type="dcterms:W3CDTF">1996-10-08T23:32:33Z</dcterms:created>
  <dcterms:modified xsi:type="dcterms:W3CDTF">2024-05-30T06:24:43Z</dcterms:modified>
</cp:coreProperties>
</file>